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6" tabRatio="234" activeTab="0"/>
  </bookViews>
  <sheets>
    <sheet name="Glaser1" sheetId="1" r:id="rId1"/>
    <sheet name="Glaser2" sheetId="2" r:id="rId2"/>
    <sheet name="Glaser3" sheetId="3" r:id="rId3"/>
  </sheets>
  <definedNames>
    <definedName name="_xlnm.Print_Area" localSheetId="0">'Glaser1'!$A$1:$L$36</definedName>
    <definedName name="_xlnm.Print_Area" localSheetId="1">'Glaser2'!$A$1:$L$36</definedName>
    <definedName name="_xlnm.Print_Area" localSheetId="2">'Glaser3'!$A$1:$L$36</definedName>
  </definedNames>
  <calcPr fullCalcOnLoad="1" iterate="1" iterateCount="100" iterateDelta="1E-06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indicare comune e mese di riferimento</t>
        </r>
      </text>
    </comment>
    <comment ref="F4" authorId="0">
      <text>
        <r>
          <rPr>
            <sz val="10"/>
            <rFont val="Arial"/>
            <family val="2"/>
          </rPr>
          <t>indicare temperatura e umidità interna</t>
        </r>
      </text>
    </comment>
    <comment ref="J4" authorId="0">
      <text>
        <r>
          <rPr>
            <sz val="10"/>
            <rFont val="Arial"/>
            <family val="2"/>
          </rPr>
          <t>indicare paremetri climatici esterni UNI 10349</t>
        </r>
      </text>
    </comment>
    <comment ref="K11" authorId="0">
      <text>
        <r>
          <rPr>
            <sz val="10"/>
            <rFont val="Arial"/>
            <family val="2"/>
          </rPr>
          <t>Ricavata con  la formula di Antoine</t>
        </r>
      </text>
    </comment>
    <comment ref="B13" authorId="0">
      <text>
        <r>
          <rPr>
            <sz val="10"/>
            <rFont val="Arial"/>
            <family val="2"/>
          </rPr>
          <t>breve descrizione</t>
        </r>
      </text>
    </comment>
    <comment ref="E13" authorId="0">
      <text>
        <r>
          <rPr>
            <sz val="10"/>
            <rFont val="Arial"/>
            <family val="2"/>
          </rPr>
          <t>indicare conduttività (vedi UNI10351)</t>
        </r>
      </text>
    </comment>
    <comment ref="H13" authorId="0">
      <text>
        <r>
          <rPr>
            <sz val="10"/>
            <rFont val="Arial"/>
            <family val="2"/>
          </rPr>
          <t>Indicare permeabilità (vedi UNI10351)</t>
        </r>
      </text>
    </comment>
  </commentList>
</comments>
</file>

<file path=xl/sharedStrings.xml><?xml version="1.0" encoding="utf-8"?>
<sst xmlns="http://schemas.openxmlformats.org/spreadsheetml/2006/main" count="257" uniqueCount="67">
  <si>
    <t xml:space="preserve">    VERIFICA TERMOIGROMETRICA - DIAGRAMMA DI GLASER</t>
  </si>
  <si>
    <t>Luogo</t>
  </si>
  <si>
    <t xml:space="preserve">  Firenze</t>
  </si>
  <si>
    <t>Temperatura interna</t>
  </si>
  <si>
    <t>°C</t>
  </si>
  <si>
    <t>Temp. esterna</t>
  </si>
  <si>
    <t xml:space="preserve">Mese </t>
  </si>
  <si>
    <t xml:space="preserve">  Gennaio</t>
  </si>
  <si>
    <t>Umidità interna</t>
  </si>
  <si>
    <t>%</t>
  </si>
  <si>
    <t>Umidità esterna</t>
  </si>
  <si>
    <t>Tipologia struttura disperdente:</t>
  </si>
  <si>
    <t>Muratura in forati a cassavuota ( Foratone 12+Foratella 8 )</t>
  </si>
  <si>
    <t>N°</t>
  </si>
  <si>
    <t>Materiale - descrizione</t>
  </si>
  <si>
    <t>Spessore</t>
  </si>
  <si>
    <r>
      <t xml:space="preserve">Conduttività </t>
    </r>
    <r>
      <rPr>
        <sz val="8"/>
        <rFont val="Symbol"/>
        <family val="1"/>
      </rPr>
      <t>l</t>
    </r>
  </si>
  <si>
    <t>Resistenza</t>
  </si>
  <si>
    <t>Temperatura</t>
  </si>
  <si>
    <t>Permeabilità</t>
  </si>
  <si>
    <t>Rv</t>
  </si>
  <si>
    <t>Ps (KPa)</t>
  </si>
  <si>
    <t>Pv (KPa)</t>
  </si>
  <si>
    <t>ml</t>
  </si>
  <si>
    <t>w/mk</t>
  </si>
  <si>
    <t>mq K/W</t>
  </si>
  <si>
    <t>Kg/msPa*10^-12</t>
  </si>
  <si>
    <t>interno</t>
  </si>
  <si>
    <t>-</t>
  </si>
  <si>
    <t>Aria liminare interna</t>
  </si>
  <si>
    <t>Intonaco calce e sabbia</t>
  </si>
  <si>
    <t>Foratone (3 fori)</t>
  </si>
  <si>
    <t>Intercapedine Aria</t>
  </si>
  <si>
    <t>Foratella (2 fori)</t>
  </si>
  <si>
    <t>---</t>
  </si>
  <si>
    <t>aria liminare est</t>
  </si>
  <si>
    <t>esterno</t>
  </si>
  <si>
    <t>PARAMETRI TERMICI</t>
  </si>
  <si>
    <t>Spessore totale:</t>
  </si>
  <si>
    <t>cm</t>
  </si>
  <si>
    <t>Trasmittanza totale U:</t>
  </si>
  <si>
    <t>w/mqK</t>
  </si>
  <si>
    <t>Resistenza Termica</t>
  </si>
  <si>
    <t>mqK/W</t>
  </si>
  <si>
    <t>Potenza termica  unitaria  dispersa Q</t>
  </si>
  <si>
    <t>W * mq</t>
  </si>
  <si>
    <t>PARAMETRI VAPORE</t>
  </si>
  <si>
    <t>Resistenza al vapore</t>
  </si>
  <si>
    <t>kg/smqPa</t>
  </si>
  <si>
    <t>Permeanza</t>
  </si>
  <si>
    <t>K/smqPa</t>
  </si>
  <si>
    <t>Flusso vapore</t>
  </si>
  <si>
    <t>kg/s</t>
  </si>
  <si>
    <t>Riga1</t>
  </si>
  <si>
    <t>Ps</t>
  </si>
  <si>
    <t>Pv</t>
  </si>
  <si>
    <t>x</t>
  </si>
  <si>
    <t>y</t>
  </si>
  <si>
    <t>Riga 2</t>
  </si>
  <si>
    <t>Riga3</t>
  </si>
  <si>
    <t>Riga4</t>
  </si>
  <si>
    <t>Riga5</t>
  </si>
  <si>
    <t>Riga6</t>
  </si>
  <si>
    <t>Riga7</t>
  </si>
  <si>
    <t>Barriera al vapore</t>
  </si>
  <si>
    <t>Muratura in forati a cassavuota ( Foratone 12+Polistirene estruso 5+Foratella 8 )</t>
  </si>
  <si>
    <t>Intercapedine Polistirene estruso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</si>
</sst>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000000000"/>
    <numFmt numFmtId="168" formatCode="0.00E+0"/>
    <numFmt numFmtId="169" formatCode="0.000000000"/>
    <numFmt numFmtId="170" formatCode="0.00E+000"/>
  </numFmts>
  <fonts count="4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1" fillId="34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1"/>
          <c:w val="0.95375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Glaser1!$C$39:$D$39</c:f>
              <c:numCache/>
            </c:numRef>
          </c:xVal>
          <c:yVal>
            <c:numRef>
              <c:f>Glaser1!$C$40:$D$40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Glaser1!$C$42:$D$42</c:f>
              <c:numCache/>
            </c:numRef>
          </c:xVal>
          <c:yVal>
            <c:numRef>
              <c:f>Glaser1!$C$43:$D$43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Glaser1!$C$45:$D$45</c:f>
              <c:numCache/>
            </c:numRef>
          </c:xVal>
          <c:yVal>
            <c:numRef>
              <c:f>Glaser1!$C$46:$D$46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Glaser1!$C$48:$D$48</c:f>
              <c:numCache/>
            </c:numRef>
          </c:xVal>
          <c:yVal>
            <c:numRef>
              <c:f>Glaser1!$C$49:$D$49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Glaser1!$C$51:$D$51</c:f>
              <c:numCache/>
            </c:numRef>
          </c:xVal>
          <c:yVal>
            <c:numRef>
              <c:f>Glaser1!$C$52:$D$52</c:f>
              <c:numCache/>
            </c:numRef>
          </c:yVal>
          <c:smooth val="0"/>
        </c:ser>
        <c:ser>
          <c:idx val="5"/>
          <c:order val="5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Glaser1!$C$54:$D$54</c:f>
              <c:numCache/>
            </c:numRef>
          </c:xVal>
          <c:yVal>
            <c:numRef>
              <c:f>Glaser1!$C$55:$D$55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Glaser1!$C$57:$D$57</c:f>
              <c:numCache/>
            </c:numRef>
          </c:xVal>
          <c:yVal>
            <c:numRef>
              <c:f>Glaser1!$C$58:$D$58</c:f>
              <c:numCache/>
            </c:numRef>
          </c:yVal>
          <c:smooth val="0"/>
        </c:ser>
        <c:ser>
          <c:idx val="7"/>
          <c:order val="7"/>
          <c:tx>
            <c:strRef>
              <c:f>Glaser1!$F$48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Glaser1!$F$50:$F$56</c:f>
              <c:numCache/>
            </c:numRef>
          </c:xVal>
          <c:yVal>
            <c:numRef>
              <c:f>Glaser1!$G$50:$G$56</c:f>
              <c:numCache/>
            </c:numRef>
          </c:yVal>
          <c:smooth val="0"/>
        </c:ser>
        <c:ser>
          <c:idx val="8"/>
          <c:order val="8"/>
          <c:tx>
            <c:strRef>
              <c:f>Glaser1!$F$38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Glaser1!$F$40:$F$46</c:f>
              <c:numCache/>
            </c:numRef>
          </c:xVal>
          <c:yVal>
            <c:numRef>
              <c:f>Glaser1!$G$40:$G$46</c:f>
              <c:numCache/>
            </c:numRef>
          </c:yVal>
          <c:smooth val="0"/>
        </c:ser>
        <c:axId val="37045913"/>
        <c:axId val="64977762"/>
      </c:scatterChart>
      <c:valAx>
        <c:axId val="37045913"/>
        <c:scaling>
          <c:orientation val="minMax"/>
          <c:max val="0.45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At val="0"/>
        <c:crossBetween val="midCat"/>
        <c:dispUnits/>
        <c:majorUnit val="0.1"/>
      </c:valAx>
      <c:valAx>
        <c:axId val="64977762"/>
        <c:scaling>
          <c:orientation val="minMax"/>
          <c:max val="2.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0575"/>
          <c:w val="0.9705"/>
          <c:h val="0.9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Glaser2!$C$39:$D$39</c:f>
            </c:numRef>
          </c:xVal>
          <c:yVal>
            <c:numRef>
              <c:f>Glaser2!$C$40:$D$40</c:f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Glaser2!$C$42:$D$42</c:f>
            </c:numRef>
          </c:xVal>
          <c:yVal>
            <c:numRef>
              <c:f>Glaser2!$C$43:$D$43</c:f>
            </c:numRef>
          </c:yVal>
          <c:smooth val="0"/>
        </c:ser>
        <c:ser>
          <c:idx val="2"/>
          <c:order val="2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Glaser2!$C$45:$D$45</c:f>
            </c:numRef>
          </c:xVal>
          <c:yVal>
            <c:numRef>
              <c:f>Glaser2!$C$46:$D$46</c:f>
            </c:numRef>
          </c:yVal>
          <c:smooth val="0"/>
        </c:ser>
        <c:ser>
          <c:idx val="3"/>
          <c:order val="3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Glaser2!$C$48:$D$48</c:f>
            </c:numRef>
          </c:xVal>
          <c:yVal>
            <c:numRef>
              <c:f>Glaser2!$C$49:$D$49</c:f>
            </c:numRef>
          </c:yVal>
          <c:smooth val="0"/>
        </c:ser>
        <c:ser>
          <c:idx val="4"/>
          <c:order val="4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Glaser2!$C$51:$D$51</c:f>
            </c:numRef>
          </c:xVal>
          <c:yVal>
            <c:numRef>
              <c:f>Glaser2!$C$52:$D$52</c:f>
            </c:numRef>
          </c:yVal>
          <c:smooth val="0"/>
        </c:ser>
        <c:ser>
          <c:idx val="5"/>
          <c:order val="5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Glaser2!$C$54:$D$54</c:f>
            </c:numRef>
          </c:xVal>
          <c:yVal>
            <c:numRef>
              <c:f>Glaser2!$C$55:$D$55</c:f>
            </c:numRef>
          </c:yVal>
          <c:smooth val="0"/>
        </c:ser>
        <c:ser>
          <c:idx val="6"/>
          <c:order val="6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Glaser2!$C$57:$D$57</c:f>
            </c:numRef>
          </c:xVal>
          <c:yVal>
            <c:numRef>
              <c:f>Glaser2!$C$58:$D$58</c:f>
            </c:numRef>
          </c:yVal>
          <c:smooth val="0"/>
        </c:ser>
        <c:ser>
          <c:idx val="7"/>
          <c:order val="7"/>
          <c:tx>
            <c:strRef>
              <c:f>Glaser2!$F$48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Glaser2!$F$50:$F$56</c:f>
            </c:numRef>
          </c:xVal>
          <c:yVal>
            <c:numRef>
              <c:f>Glaser2!$G$50:$G$56</c:f>
            </c:numRef>
          </c:yVal>
          <c:smooth val="0"/>
        </c:ser>
        <c:ser>
          <c:idx val="8"/>
          <c:order val="8"/>
          <c:tx>
            <c:strRef>
              <c:f>Glaser2!$F$38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Glaser2!$F$40:$F$46</c:f>
            </c:numRef>
          </c:xVal>
          <c:yVal>
            <c:numRef>
              <c:f>Glaser2!$G$40:$G$46</c:f>
            </c:numRef>
          </c:yVal>
          <c:smooth val="0"/>
        </c:ser>
        <c:axId val="47928947"/>
        <c:axId val="28707340"/>
      </c:scatterChart>
      <c:valAx>
        <c:axId val="47928947"/>
        <c:scaling>
          <c:orientation val="minMax"/>
          <c:max val="0.45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At val="0"/>
        <c:crossBetween val="midCat"/>
        <c:dispUnits/>
        <c:majorUnit val="0.1"/>
      </c:valAx>
      <c:valAx>
        <c:axId val="28707340"/>
        <c:scaling>
          <c:orientation val="minMax"/>
          <c:max val="2.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0575"/>
          <c:w val="0.9705"/>
          <c:h val="0.9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Glaser3!$C$39:$D$39</c:f>
            </c:numRef>
          </c:xVal>
          <c:yVal>
            <c:numRef>
              <c:f>Glaser3!$C$40:$D$40</c:f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Glaser3!$C$42:$D$42</c:f>
            </c:numRef>
          </c:xVal>
          <c:yVal>
            <c:numRef>
              <c:f>Glaser3!$C$43:$D$43</c:f>
            </c:numRef>
          </c:yVal>
          <c:smooth val="0"/>
        </c:ser>
        <c:ser>
          <c:idx val="2"/>
          <c:order val="2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Glaser3!$C$45:$D$45</c:f>
            </c:numRef>
          </c:xVal>
          <c:yVal>
            <c:numRef>
              <c:f>Glaser3!$C$46:$D$46</c:f>
            </c:numRef>
          </c:yVal>
          <c:smooth val="0"/>
        </c:ser>
        <c:ser>
          <c:idx val="3"/>
          <c:order val="3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Glaser3!$C$48:$D$48</c:f>
            </c:numRef>
          </c:xVal>
          <c:yVal>
            <c:numRef>
              <c:f>Glaser3!$C$49:$D$49</c:f>
            </c:numRef>
          </c:yVal>
          <c:smooth val="0"/>
        </c:ser>
        <c:ser>
          <c:idx val="4"/>
          <c:order val="4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Glaser3!$C$51:$D$51</c:f>
            </c:numRef>
          </c:xVal>
          <c:yVal>
            <c:numRef>
              <c:f>Glaser3!$C$52:$D$52</c:f>
            </c:numRef>
          </c:yVal>
          <c:smooth val="0"/>
        </c:ser>
        <c:ser>
          <c:idx val="5"/>
          <c:order val="5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Glaser3!$C$54:$D$54</c:f>
            </c:numRef>
          </c:xVal>
          <c:yVal>
            <c:numRef>
              <c:f>Glaser3!$C$55:$D$55</c:f>
            </c:numRef>
          </c:yVal>
          <c:smooth val="0"/>
        </c:ser>
        <c:ser>
          <c:idx val="6"/>
          <c:order val="6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Glaser3!$C$57:$D$57</c:f>
            </c:numRef>
          </c:xVal>
          <c:yVal>
            <c:numRef>
              <c:f>Glaser3!$C$58:$D$58</c:f>
            </c:numRef>
          </c:yVal>
          <c:smooth val="0"/>
        </c:ser>
        <c:ser>
          <c:idx val="7"/>
          <c:order val="7"/>
          <c:tx>
            <c:strRef>
              <c:f>Glaser3!$F$48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Glaser3!$F$50:$F$56</c:f>
            </c:numRef>
          </c:xVal>
          <c:yVal>
            <c:numRef>
              <c:f>Glaser3!$G$50:$G$56</c:f>
            </c:numRef>
          </c:yVal>
          <c:smooth val="0"/>
        </c:ser>
        <c:ser>
          <c:idx val="8"/>
          <c:order val="8"/>
          <c:tx>
            <c:strRef>
              <c:f>Glaser3!$F$38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Glaser3!$F$40:$F$46</c:f>
            </c:numRef>
          </c:xVal>
          <c:yVal>
            <c:numRef>
              <c:f>Glaser3!$G$40:$G$46</c:f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  <c:max val="0.45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At val="0"/>
        <c:crossBetween val="midCat"/>
        <c:dispUnits/>
        <c:majorUnit val="0.1"/>
      </c:valAx>
      <c:valAx>
        <c:axId val="43593174"/>
        <c:scaling>
          <c:orientation val="minMax"/>
          <c:max val="2.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21</xdr:row>
      <xdr:rowOff>85725</xdr:rowOff>
    </xdr:from>
    <xdr:to>
      <xdr:col>11</xdr:col>
      <xdr:colOff>590550</xdr:colOff>
      <xdr:row>35</xdr:row>
      <xdr:rowOff>114300</xdr:rowOff>
    </xdr:to>
    <xdr:graphicFrame>
      <xdr:nvGraphicFramePr>
        <xdr:cNvPr id="1" name="Chart 8"/>
        <xdr:cNvGraphicFramePr/>
      </xdr:nvGraphicFramePr>
      <xdr:xfrm>
        <a:off x="5381625" y="3524250"/>
        <a:ext cx="36385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19</xdr:row>
      <xdr:rowOff>104775</xdr:rowOff>
    </xdr:from>
    <xdr:to>
      <xdr:col>11</xdr:col>
      <xdr:colOff>304800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76975" y="3209925"/>
        <a:ext cx="2819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19</xdr:row>
      <xdr:rowOff>123825</xdr:rowOff>
    </xdr:from>
    <xdr:to>
      <xdr:col>11</xdr:col>
      <xdr:colOff>295275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229350" y="3228975"/>
        <a:ext cx="2819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7" zoomScaleNormal="87" zoomScalePageLayoutView="0" workbookViewId="0" topLeftCell="A19">
      <selection activeCell="N31" sqref="N31"/>
    </sheetView>
  </sheetViews>
  <sheetFormatPr defaultColWidth="11.57421875" defaultRowHeight="12.75"/>
  <cols>
    <col min="1" max="1" width="6.7109375" style="0" customWidth="1"/>
    <col min="2" max="2" width="28.7109375" style="0" customWidth="1"/>
    <col min="3" max="4" width="11.28125" style="0" customWidth="1"/>
    <col min="5" max="7" width="11.57421875" style="0" customWidth="1"/>
    <col min="8" max="8" width="15.140625" style="0" customWidth="1"/>
    <col min="9" max="9" width="0" style="0" hidden="1" customWidth="1"/>
    <col min="10" max="12" width="9.28125" style="0" customWidth="1"/>
  </cols>
  <sheetData>
    <row r="1" spans="1:12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11" ht="12.75">
      <c r="A4" t="s">
        <v>1</v>
      </c>
      <c r="B4" s="1" t="s">
        <v>2</v>
      </c>
      <c r="C4" s="2"/>
      <c r="D4" t="s">
        <v>3</v>
      </c>
      <c r="F4" s="1">
        <v>20</v>
      </c>
      <c r="G4" t="s">
        <v>4</v>
      </c>
      <c r="H4" t="s">
        <v>5</v>
      </c>
      <c r="J4" s="1">
        <v>5.3</v>
      </c>
      <c r="K4" t="s">
        <v>4</v>
      </c>
    </row>
    <row r="5" spans="1:11" ht="12.75">
      <c r="A5" t="s">
        <v>6</v>
      </c>
      <c r="B5" s="1" t="s">
        <v>7</v>
      </c>
      <c r="D5" t="s">
        <v>8</v>
      </c>
      <c r="F5" s="1">
        <v>65</v>
      </c>
      <c r="G5" t="s">
        <v>9</v>
      </c>
      <c r="H5" t="s">
        <v>10</v>
      </c>
      <c r="J5" s="1">
        <v>84</v>
      </c>
      <c r="K5" t="s">
        <v>9</v>
      </c>
    </row>
    <row r="7" spans="1:12" ht="12.75">
      <c r="A7" t="s">
        <v>11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7"/>
    </row>
    <row r="8" ht="12.75">
      <c r="C8" s="3"/>
    </row>
    <row r="9" spans="1:12" ht="12.75">
      <c r="A9" s="4" t="s">
        <v>13</v>
      </c>
      <c r="B9" s="28" t="s">
        <v>14</v>
      </c>
      <c r="C9" s="28"/>
      <c r="D9" s="5" t="s">
        <v>15</v>
      </c>
      <c r="E9" s="5" t="s">
        <v>16</v>
      </c>
      <c r="F9" s="5" t="s">
        <v>17</v>
      </c>
      <c r="G9" s="5" t="s">
        <v>18</v>
      </c>
      <c r="H9" s="3" t="s">
        <v>19</v>
      </c>
      <c r="I9" s="3"/>
      <c r="J9" s="6" t="s">
        <v>20</v>
      </c>
      <c r="K9" s="6" t="s">
        <v>21</v>
      </c>
      <c r="L9" s="6" t="s">
        <v>22</v>
      </c>
    </row>
    <row r="10" spans="1:12" ht="12.75">
      <c r="A10" s="7"/>
      <c r="B10" s="29"/>
      <c r="C10" s="29"/>
      <c r="D10" s="6" t="s">
        <v>23</v>
      </c>
      <c r="E10" s="6" t="s">
        <v>24</v>
      </c>
      <c r="F10" s="6" t="s">
        <v>25</v>
      </c>
      <c r="G10" s="6" t="s">
        <v>4</v>
      </c>
      <c r="H10" t="s">
        <v>26</v>
      </c>
      <c r="K10" s="6"/>
      <c r="L10" s="6"/>
    </row>
    <row r="11" spans="1:12" ht="12.75">
      <c r="A11" s="7"/>
      <c r="B11" s="29" t="s">
        <v>27</v>
      </c>
      <c r="C11" s="29"/>
      <c r="F11" s="8"/>
      <c r="G11" s="9">
        <v>20</v>
      </c>
      <c r="H11" s="10"/>
      <c r="I11" s="10"/>
      <c r="K11" s="11">
        <f aca="true" t="shared" si="0" ref="K11:K20">(6.11*POWER(10,(7.5*G11)/(237.7+G11))*0.1)</f>
        <v>2.334067369587071</v>
      </c>
      <c r="L11" s="11">
        <f>K11/100*F5</f>
        <v>1.517143790231596</v>
      </c>
    </row>
    <row r="12" spans="1:12" ht="12.75">
      <c r="A12" s="7" t="s">
        <v>28</v>
      </c>
      <c r="B12" s="29" t="s">
        <v>29</v>
      </c>
      <c r="C12" s="29"/>
      <c r="D12" s="6">
        <v>0</v>
      </c>
      <c r="E12" s="12"/>
      <c r="F12" s="13">
        <v>0.125</v>
      </c>
      <c r="G12" s="9">
        <f>G11-D29*F12</f>
        <v>18.789197316658438</v>
      </c>
      <c r="H12" s="10"/>
      <c r="I12" s="10"/>
      <c r="K12" s="11">
        <f t="shared" si="0"/>
        <v>2.1649909419179765</v>
      </c>
      <c r="L12" s="11">
        <f>K11/100*F5</f>
        <v>1.517143790231596</v>
      </c>
    </row>
    <row r="13" spans="1:12" ht="12.75">
      <c r="A13" s="7">
        <v>1</v>
      </c>
      <c r="B13" s="27" t="s">
        <v>30</v>
      </c>
      <c r="C13" s="27"/>
      <c r="D13" s="14">
        <v>0.015</v>
      </c>
      <c r="E13" s="14">
        <v>0.8</v>
      </c>
      <c r="F13" s="15">
        <f aca="true" t="shared" si="1" ref="F13:F18">D13/E13</f>
        <v>0.01875</v>
      </c>
      <c r="G13" s="9">
        <f>G12-D29*F13</f>
        <v>18.607576914157203</v>
      </c>
      <c r="H13" s="16">
        <v>9.38</v>
      </c>
      <c r="I13" s="17">
        <f aca="true" t="shared" si="2" ref="I13:I18">H13*10^-12</f>
        <v>9.380000000000001E-12</v>
      </c>
      <c r="J13" s="18">
        <f aca="true" t="shared" si="3" ref="J13:J18">D13/I13</f>
        <v>1599147121.535181</v>
      </c>
      <c r="K13" s="11">
        <f t="shared" si="0"/>
        <v>2.1405771043162116</v>
      </c>
      <c r="L13" s="11">
        <f>L12-(D35*J13)</f>
        <v>1.3747572961500139</v>
      </c>
    </row>
    <row r="14" spans="1:12" ht="12.75">
      <c r="A14" s="7">
        <v>2</v>
      </c>
      <c r="B14" s="27" t="s">
        <v>31</v>
      </c>
      <c r="C14" s="27"/>
      <c r="D14" s="14">
        <v>0.12</v>
      </c>
      <c r="E14" s="14">
        <v>0.385</v>
      </c>
      <c r="F14" s="15">
        <f t="shared" si="1"/>
        <v>0.3116883116883117</v>
      </c>
      <c r="G14" s="9">
        <f>G13-D29*F14</f>
        <v>15.58843256088993</v>
      </c>
      <c r="H14" s="16">
        <v>37.5</v>
      </c>
      <c r="I14" s="17">
        <f t="shared" si="2"/>
        <v>3.75E-11</v>
      </c>
      <c r="J14" s="18">
        <f t="shared" si="3"/>
        <v>3200000000</v>
      </c>
      <c r="K14" s="11">
        <f t="shared" si="0"/>
        <v>1.7685716908450357</v>
      </c>
      <c r="L14" s="11">
        <f>L13-(D35*J14)</f>
        <v>1.089832429059829</v>
      </c>
    </row>
    <row r="15" spans="1:12" ht="12.75">
      <c r="A15" s="7">
        <v>3</v>
      </c>
      <c r="B15" s="27" t="s">
        <v>32</v>
      </c>
      <c r="C15" s="27"/>
      <c r="D15" s="14">
        <v>0.02</v>
      </c>
      <c r="E15" s="14">
        <v>0.025</v>
      </c>
      <c r="F15" s="15">
        <f t="shared" si="1"/>
        <v>0.7999999999999999</v>
      </c>
      <c r="G15" s="9">
        <f>G14-D29*F15</f>
        <v>7.8392953875039275</v>
      </c>
      <c r="H15" s="16">
        <v>187.5</v>
      </c>
      <c r="I15" s="17">
        <f t="shared" si="2"/>
        <v>1.875E-10</v>
      </c>
      <c r="J15" s="18">
        <f t="shared" si="3"/>
        <v>106666666.66666667</v>
      </c>
      <c r="K15" s="11">
        <f t="shared" si="0"/>
        <v>1.060455768390433</v>
      </c>
      <c r="L15" s="11">
        <f>L14-(D35*J15)</f>
        <v>1.0803349334901562</v>
      </c>
    </row>
    <row r="16" spans="1:12" ht="12.75">
      <c r="A16" s="7">
        <v>4</v>
      </c>
      <c r="B16" s="27" t="s">
        <v>33</v>
      </c>
      <c r="C16" s="27"/>
      <c r="D16" s="14">
        <v>0.08</v>
      </c>
      <c r="E16" s="14">
        <v>0.4</v>
      </c>
      <c r="F16" s="15">
        <f t="shared" si="1"/>
        <v>0.19999999999999998</v>
      </c>
      <c r="G16" s="9">
        <f>G15-D29*F16</f>
        <v>5.902011094157427</v>
      </c>
      <c r="H16" s="16">
        <v>37.5</v>
      </c>
      <c r="I16" s="17">
        <f t="shared" si="2"/>
        <v>3.75E-11</v>
      </c>
      <c r="J16" s="18">
        <f t="shared" si="3"/>
        <v>2133333333.3333335</v>
      </c>
      <c r="K16" s="11">
        <f t="shared" si="0"/>
        <v>0.9284357915412342</v>
      </c>
      <c r="L16" s="11">
        <f>L15-(D35*J16)</f>
        <v>0.8903850220966997</v>
      </c>
    </row>
    <row r="17" spans="1:12" ht="12.75">
      <c r="A17" s="7">
        <v>5</v>
      </c>
      <c r="B17" s="27" t="s">
        <v>30</v>
      </c>
      <c r="C17" s="27"/>
      <c r="D17" s="14">
        <v>0.015</v>
      </c>
      <c r="E17" s="14">
        <v>0.8</v>
      </c>
      <c r="F17" s="15">
        <f t="shared" si="1"/>
        <v>0.01875</v>
      </c>
      <c r="G17" s="9">
        <f>G16-D29*F17</f>
        <v>5.720390691656192</v>
      </c>
      <c r="H17" s="16">
        <v>9.38</v>
      </c>
      <c r="I17" s="17">
        <f t="shared" si="2"/>
        <v>9.380000000000001E-12</v>
      </c>
      <c r="J17" s="18">
        <f t="shared" si="3"/>
        <v>1599147121.535181</v>
      </c>
      <c r="K17" s="11">
        <f t="shared" si="0"/>
        <v>0.9168358039884196</v>
      </c>
      <c r="L17" s="11">
        <f>L16-(D35*J17)</f>
        <v>0.7479985280151175</v>
      </c>
    </row>
    <row r="18" spans="1:12" ht="12.75">
      <c r="A18" s="7">
        <v>6</v>
      </c>
      <c r="B18" s="27" t="s">
        <v>34</v>
      </c>
      <c r="C18" s="27"/>
      <c r="D18" s="14">
        <v>0</v>
      </c>
      <c r="E18" s="14">
        <v>1</v>
      </c>
      <c r="F18" s="15">
        <f t="shared" si="1"/>
        <v>0</v>
      </c>
      <c r="G18" s="9">
        <f>G17-D29*F18</f>
        <v>5.720390691656192</v>
      </c>
      <c r="H18" s="16">
        <v>1</v>
      </c>
      <c r="I18" s="17">
        <f t="shared" si="2"/>
        <v>1E-12</v>
      </c>
      <c r="J18" s="18">
        <f t="shared" si="3"/>
        <v>0</v>
      </c>
      <c r="K18" s="11">
        <f t="shared" si="0"/>
        <v>0.9168358039884196</v>
      </c>
      <c r="L18" s="11">
        <f>L17-(D35*J18)</f>
        <v>0.7479985280151175</v>
      </c>
    </row>
    <row r="19" spans="1:12" ht="12.75">
      <c r="A19" s="7" t="s">
        <v>28</v>
      </c>
      <c r="B19" s="29" t="s">
        <v>35</v>
      </c>
      <c r="C19" s="29"/>
      <c r="E19" s="10"/>
      <c r="F19" s="13">
        <v>0.0434</v>
      </c>
      <c r="G19" s="9">
        <f>G17-D29*F19</f>
        <v>5.300000000000002</v>
      </c>
      <c r="H19" s="10"/>
      <c r="I19" s="10"/>
      <c r="J19" s="19"/>
      <c r="K19" s="11">
        <f t="shared" si="0"/>
        <v>0.8904744381132352</v>
      </c>
      <c r="L19" s="11">
        <f>K20/100*J5</f>
        <v>0.7479985280151176</v>
      </c>
    </row>
    <row r="20" spans="1:12" ht="12.75">
      <c r="A20" s="7"/>
      <c r="B20" s="29" t="s">
        <v>36</v>
      </c>
      <c r="C20" s="29"/>
      <c r="E20" s="10"/>
      <c r="F20" s="8"/>
      <c r="G20" s="9">
        <f>G19-D29*F18</f>
        <v>5.300000000000002</v>
      </c>
      <c r="K20" s="11">
        <f t="shared" si="0"/>
        <v>0.8904744381132352</v>
      </c>
      <c r="L20" s="11">
        <f>K20/100*J5</f>
        <v>0.7479985280151176</v>
      </c>
    </row>
    <row r="21" spans="4:10" ht="12.75">
      <c r="D21" s="11">
        <f>SUM(D13:D18)</f>
        <v>0.25</v>
      </c>
      <c r="F21" s="11">
        <f>SUM(F12:F20)</f>
        <v>1.5175883116883118</v>
      </c>
      <c r="J21" s="18">
        <f>SUM(J13:J18)</f>
        <v>8638294243.070362</v>
      </c>
    </row>
    <row r="24" spans="1:6" ht="12.75">
      <c r="A24" s="20" t="s">
        <v>37</v>
      </c>
      <c r="B24" s="20"/>
      <c r="C24" s="20"/>
      <c r="D24" s="20"/>
      <c r="E24" s="20"/>
      <c r="F24" s="21"/>
    </row>
    <row r="26" spans="1:5" ht="12.75">
      <c r="A26" t="s">
        <v>38</v>
      </c>
      <c r="D26">
        <f>D21*100</f>
        <v>25</v>
      </c>
      <c r="E26" t="s">
        <v>39</v>
      </c>
    </row>
    <row r="27" spans="1:5" ht="12.75">
      <c r="A27" t="s">
        <v>40</v>
      </c>
      <c r="D27" s="22">
        <f>1/SUM(F12:F19)</f>
        <v>0.6589402358321431</v>
      </c>
      <c r="E27" t="s">
        <v>41</v>
      </c>
    </row>
    <row r="28" spans="1:5" ht="12.75">
      <c r="A28" t="s">
        <v>42</v>
      </c>
      <c r="D28" s="22">
        <f>F21</f>
        <v>1.5175883116883118</v>
      </c>
      <c r="E28" t="s">
        <v>43</v>
      </c>
    </row>
    <row r="29" spans="1:5" ht="12.75">
      <c r="A29" t="s">
        <v>44</v>
      </c>
      <c r="D29">
        <f>D27*1*(F4-J4)</f>
        <v>9.686421466732503</v>
      </c>
      <c r="E29" t="s">
        <v>45</v>
      </c>
    </row>
    <row r="31" spans="1:6" ht="12.75">
      <c r="A31" s="20" t="s">
        <v>46</v>
      </c>
      <c r="B31" s="20"/>
      <c r="C31" s="20"/>
      <c r="D31" s="20"/>
      <c r="E31" s="20"/>
      <c r="F31" s="21"/>
    </row>
    <row r="33" spans="1:5" ht="12.75">
      <c r="A33" t="s">
        <v>47</v>
      </c>
      <c r="D33" s="23">
        <f>J21</f>
        <v>8638294243.070362</v>
      </c>
      <c r="E33" t="s">
        <v>48</v>
      </c>
    </row>
    <row r="34" spans="1:5" ht="12.75">
      <c r="A34" t="s">
        <v>49</v>
      </c>
      <c r="D34" s="18">
        <f>1/D33</f>
        <v>1.157635954346195E-10</v>
      </c>
      <c r="E34" t="s">
        <v>50</v>
      </c>
    </row>
    <row r="35" spans="1:5" ht="12.75">
      <c r="A35" t="s">
        <v>51</v>
      </c>
      <c r="D35" s="18">
        <f>D34*1*(L11-L19)</f>
        <v>8.903902096568275E-11</v>
      </c>
      <c r="E35" t="s">
        <v>52</v>
      </c>
    </row>
    <row r="37" ht="15" customHeight="1"/>
    <row r="38" spans="2:8" ht="15" customHeight="1">
      <c r="B38" s="24" t="s">
        <v>53</v>
      </c>
      <c r="F38" t="s">
        <v>54</v>
      </c>
      <c r="G38" t="s">
        <v>55</v>
      </c>
      <c r="H38" s="22"/>
    </row>
    <row r="39" spans="2:7" ht="15" customHeight="1">
      <c r="B39" s="24" t="s">
        <v>56</v>
      </c>
      <c r="C39" s="22">
        <v>0</v>
      </c>
      <c r="D39" s="22">
        <v>0</v>
      </c>
      <c r="F39" s="24" t="s">
        <v>56</v>
      </c>
      <c r="G39" s="24" t="s">
        <v>57</v>
      </c>
    </row>
    <row r="40" spans="2:8" ht="15" customHeight="1">
      <c r="B40" s="25" t="s">
        <v>57</v>
      </c>
      <c r="C40" s="22">
        <v>0</v>
      </c>
      <c r="D40" s="22">
        <v>2.5</v>
      </c>
      <c r="F40" s="25">
        <f>C39</f>
        <v>0</v>
      </c>
      <c r="G40" s="25">
        <f aca="true" t="shared" si="4" ref="G40:G46">K12</f>
        <v>2.1649909419179765</v>
      </c>
      <c r="H40" s="22"/>
    </row>
    <row r="41" spans="2:8" ht="15" customHeight="1">
      <c r="B41" s="24" t="s">
        <v>58</v>
      </c>
      <c r="F41" s="25">
        <f>C42</f>
        <v>0.015</v>
      </c>
      <c r="G41" s="25">
        <f t="shared" si="4"/>
        <v>2.1405771043162116</v>
      </c>
      <c r="H41" s="22"/>
    </row>
    <row r="42" spans="2:7" ht="15" customHeight="1">
      <c r="B42" s="24" t="s">
        <v>56</v>
      </c>
      <c r="C42" s="22">
        <f>D12+D13</f>
        <v>0.015</v>
      </c>
      <c r="D42" s="22">
        <f>D12+D13</f>
        <v>0.015</v>
      </c>
      <c r="F42" s="25">
        <f>C45</f>
        <v>0.135</v>
      </c>
      <c r="G42" s="25">
        <f t="shared" si="4"/>
        <v>1.7685716908450357</v>
      </c>
    </row>
    <row r="43" spans="2:8" ht="15" customHeight="1">
      <c r="B43" s="24" t="s">
        <v>57</v>
      </c>
      <c r="C43" s="22">
        <v>0</v>
      </c>
      <c r="D43" s="22">
        <v>2.5</v>
      </c>
      <c r="F43" s="25">
        <f>C48</f>
        <v>0.155</v>
      </c>
      <c r="G43" s="25">
        <f t="shared" si="4"/>
        <v>1.060455768390433</v>
      </c>
      <c r="H43" s="22"/>
    </row>
    <row r="44" spans="2:8" ht="15" customHeight="1">
      <c r="B44" s="24" t="s">
        <v>59</v>
      </c>
      <c r="F44" s="25">
        <f>C51</f>
        <v>0.235</v>
      </c>
      <c r="G44" s="25">
        <f t="shared" si="4"/>
        <v>0.9284357915412342</v>
      </c>
      <c r="H44" s="22"/>
    </row>
    <row r="45" spans="2:7" ht="15" customHeight="1">
      <c r="B45" s="24" t="s">
        <v>56</v>
      </c>
      <c r="C45" s="22">
        <f>D13+D14</f>
        <v>0.135</v>
      </c>
      <c r="D45" s="22">
        <f>D13+D14</f>
        <v>0.135</v>
      </c>
      <c r="F45" s="25">
        <f>C54</f>
        <v>0.25</v>
      </c>
      <c r="G45" s="25">
        <f t="shared" si="4"/>
        <v>0.9168358039884196</v>
      </c>
    </row>
    <row r="46" spans="2:8" ht="15" customHeight="1">
      <c r="B46" s="24" t="s">
        <v>57</v>
      </c>
      <c r="C46" s="22">
        <v>0</v>
      </c>
      <c r="D46" s="22">
        <v>2.5</v>
      </c>
      <c r="F46" s="25">
        <f>C57</f>
        <v>0.25</v>
      </c>
      <c r="G46" s="25">
        <f t="shared" si="4"/>
        <v>0.9168358039884196</v>
      </c>
      <c r="H46" s="22"/>
    </row>
    <row r="47" spans="2:8" ht="15" customHeight="1">
      <c r="B47" s="24" t="s">
        <v>60</v>
      </c>
      <c r="F47" s="22"/>
      <c r="H47" s="22"/>
    </row>
    <row r="48" spans="2:6" ht="15" customHeight="1">
      <c r="B48" s="24" t="s">
        <v>56</v>
      </c>
      <c r="C48" s="22">
        <f>D13+D14+D15</f>
        <v>0.155</v>
      </c>
      <c r="D48" s="22">
        <f>D13+D14+D15</f>
        <v>0.155</v>
      </c>
      <c r="F48" t="s">
        <v>55</v>
      </c>
    </row>
    <row r="49" spans="2:8" ht="15" customHeight="1">
      <c r="B49" s="24" t="s">
        <v>57</v>
      </c>
      <c r="C49" s="22">
        <v>0</v>
      </c>
      <c r="D49" s="22">
        <v>2.5</v>
      </c>
      <c r="F49" s="24" t="s">
        <v>56</v>
      </c>
      <c r="G49" s="24" t="s">
        <v>57</v>
      </c>
      <c r="H49" s="22"/>
    </row>
    <row r="50" spans="2:8" ht="15" customHeight="1">
      <c r="B50" s="24" t="s">
        <v>61</v>
      </c>
      <c r="F50" s="25">
        <f>C39</f>
        <v>0</v>
      </c>
      <c r="G50" s="22">
        <f aca="true" t="shared" si="5" ref="G50:G56">L12</f>
        <v>1.517143790231596</v>
      </c>
      <c r="H50" s="22"/>
    </row>
    <row r="51" spans="2:7" ht="15" customHeight="1">
      <c r="B51" s="24" t="s">
        <v>56</v>
      </c>
      <c r="C51" s="22">
        <f>D13+D14+D15+D16</f>
        <v>0.235</v>
      </c>
      <c r="D51" s="22">
        <f>D13+D14+D15+D16</f>
        <v>0.235</v>
      </c>
      <c r="F51" s="25">
        <f>C42</f>
        <v>0.015</v>
      </c>
      <c r="G51" s="22">
        <f t="shared" si="5"/>
        <v>1.3747572961500139</v>
      </c>
    </row>
    <row r="52" spans="2:8" ht="15" customHeight="1">
      <c r="B52" s="24" t="s">
        <v>57</v>
      </c>
      <c r="C52" s="22">
        <v>0</v>
      </c>
      <c r="D52" s="22">
        <v>2.5</v>
      </c>
      <c r="F52" s="25">
        <f>C45</f>
        <v>0.135</v>
      </c>
      <c r="G52" s="22">
        <f t="shared" si="5"/>
        <v>1.089832429059829</v>
      </c>
      <c r="H52" s="22"/>
    </row>
    <row r="53" spans="2:8" ht="15" customHeight="1">
      <c r="B53" s="24" t="s">
        <v>62</v>
      </c>
      <c r="F53" s="25">
        <f>C48</f>
        <v>0.155</v>
      </c>
      <c r="G53" s="22">
        <f t="shared" si="5"/>
        <v>1.0803349334901562</v>
      </c>
      <c r="H53" s="22"/>
    </row>
    <row r="54" spans="2:7" ht="15" customHeight="1">
      <c r="B54" s="24" t="s">
        <v>56</v>
      </c>
      <c r="C54" s="22">
        <f>D13+D14+D15+D16+D17</f>
        <v>0.25</v>
      </c>
      <c r="D54" s="22">
        <f>D13+D14+D15+D16+D17</f>
        <v>0.25</v>
      </c>
      <c r="F54" s="25">
        <f>C51</f>
        <v>0.235</v>
      </c>
      <c r="G54" s="22">
        <f t="shared" si="5"/>
        <v>0.8903850220966997</v>
      </c>
    </row>
    <row r="55" spans="2:8" ht="15" customHeight="1">
      <c r="B55" s="24" t="s">
        <v>57</v>
      </c>
      <c r="C55" s="22">
        <v>0</v>
      </c>
      <c r="D55" s="22">
        <v>2.5</v>
      </c>
      <c r="F55" s="25">
        <f>C54</f>
        <v>0.25</v>
      </c>
      <c r="G55" s="22">
        <f t="shared" si="5"/>
        <v>0.7479985280151175</v>
      </c>
      <c r="H55" s="22"/>
    </row>
    <row r="56" spans="2:8" ht="15" customHeight="1">
      <c r="B56" s="24" t="s">
        <v>63</v>
      </c>
      <c r="F56" s="25">
        <f>C57</f>
        <v>0.25</v>
      </c>
      <c r="G56" s="22">
        <f t="shared" si="5"/>
        <v>0.7479985280151175</v>
      </c>
      <c r="H56" s="22"/>
    </row>
    <row r="57" spans="2:4" ht="15" customHeight="1">
      <c r="B57" s="24" t="s">
        <v>56</v>
      </c>
      <c r="C57" s="22">
        <f>D13+D14+D15+D16+D17+D18</f>
        <v>0.25</v>
      </c>
      <c r="D57" s="22">
        <f>D13+D14+D15+D16+D17+D18</f>
        <v>0.25</v>
      </c>
    </row>
    <row r="58" spans="2:4" ht="15" customHeight="1">
      <c r="B58" s="24" t="s">
        <v>57</v>
      </c>
      <c r="C58" s="22">
        <v>0</v>
      </c>
      <c r="D58" s="22">
        <v>2.5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4">
    <mergeCell ref="B19:C19"/>
    <mergeCell ref="B20:C20"/>
    <mergeCell ref="B13:C13"/>
    <mergeCell ref="B14:C14"/>
    <mergeCell ref="B15:C15"/>
    <mergeCell ref="B16:C16"/>
    <mergeCell ref="B17:C17"/>
    <mergeCell ref="B18:C18"/>
    <mergeCell ref="A1:L1"/>
    <mergeCell ref="C7:L7"/>
    <mergeCell ref="B9:C9"/>
    <mergeCell ref="B10:C10"/>
    <mergeCell ref="B11:C11"/>
    <mergeCell ref="B12:C12"/>
  </mergeCells>
  <printOptions/>
  <pageMargins left="0.7875" right="0.7875" top="0.9840277777777777" bottom="0.898611111111111" header="0.5118055555555555" footer="0.7875"/>
  <pageSetup firstPageNumber="1" useFirstPageNumber="1" horizontalDpi="300" verticalDpi="300" orientation="landscape" paperSize="9" scale="93" r:id="rId4"/>
  <headerFooter alignWithMargins="0">
    <oddFooter>&amp;C&amp;"AvantGarde Bk BT,Book"&amp;8Studio Termotecnico -enea pacini architetto - Firenze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87" zoomScaleNormal="87" zoomScalePageLayoutView="0" workbookViewId="0" topLeftCell="A13">
      <selection activeCell="B4" sqref="B4"/>
    </sheetView>
  </sheetViews>
  <sheetFormatPr defaultColWidth="11.57421875" defaultRowHeight="12.75"/>
  <cols>
    <col min="1" max="1" width="6.7109375" style="0" customWidth="1"/>
    <col min="2" max="2" width="34.140625" style="0" customWidth="1"/>
    <col min="3" max="4" width="11.28125" style="0" customWidth="1"/>
    <col min="5" max="7" width="11.57421875" style="0" customWidth="1"/>
    <col min="8" max="8" width="15.140625" style="0" customWidth="1"/>
    <col min="9" max="9" width="0" style="0" hidden="1" customWidth="1"/>
    <col min="10" max="12" width="9.2812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11" ht="12.75">
      <c r="A4" t="s">
        <v>1</v>
      </c>
      <c r="B4" s="1" t="s">
        <v>2</v>
      </c>
      <c r="C4" s="2"/>
      <c r="D4" t="s">
        <v>3</v>
      </c>
      <c r="F4" s="1">
        <v>20</v>
      </c>
      <c r="G4" t="s">
        <v>4</v>
      </c>
      <c r="H4" t="s">
        <v>5</v>
      </c>
      <c r="J4" s="1">
        <v>5.3</v>
      </c>
      <c r="K4" t="s">
        <v>4</v>
      </c>
    </row>
    <row r="5" spans="1:11" ht="12.75">
      <c r="A5" t="s">
        <v>6</v>
      </c>
      <c r="B5" s="1" t="s">
        <v>7</v>
      </c>
      <c r="D5" t="s">
        <v>8</v>
      </c>
      <c r="F5" s="1">
        <v>65</v>
      </c>
      <c r="G5" t="s">
        <v>9</v>
      </c>
      <c r="H5" t="s">
        <v>10</v>
      </c>
      <c r="J5" s="1">
        <v>84</v>
      </c>
      <c r="K5" t="s">
        <v>9</v>
      </c>
    </row>
    <row r="7" spans="1:12" ht="12.75">
      <c r="A7" t="s">
        <v>11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7"/>
    </row>
    <row r="8" ht="12.75">
      <c r="C8" s="3"/>
    </row>
    <row r="9" spans="1:12" ht="12.75">
      <c r="A9" s="4" t="s">
        <v>13</v>
      </c>
      <c r="B9" s="28" t="s">
        <v>14</v>
      </c>
      <c r="C9" s="28"/>
      <c r="D9" s="5" t="s">
        <v>15</v>
      </c>
      <c r="E9" s="5" t="s">
        <v>16</v>
      </c>
      <c r="F9" s="5" t="s">
        <v>17</v>
      </c>
      <c r="G9" s="5" t="s">
        <v>18</v>
      </c>
      <c r="H9" s="3" t="s">
        <v>19</v>
      </c>
      <c r="I9" s="3"/>
      <c r="J9" s="6" t="s">
        <v>20</v>
      </c>
      <c r="K9" s="6" t="s">
        <v>21</v>
      </c>
      <c r="L9" s="6" t="s">
        <v>22</v>
      </c>
    </row>
    <row r="10" spans="1:12" ht="12.75">
      <c r="A10" s="7"/>
      <c r="B10" s="29"/>
      <c r="C10" s="29"/>
      <c r="D10" s="6" t="s">
        <v>23</v>
      </c>
      <c r="E10" s="6" t="s">
        <v>24</v>
      </c>
      <c r="F10" s="6" t="s">
        <v>25</v>
      </c>
      <c r="G10" s="6" t="s">
        <v>4</v>
      </c>
      <c r="H10" t="s">
        <v>26</v>
      </c>
      <c r="K10" s="6"/>
      <c r="L10" s="6"/>
    </row>
    <row r="11" spans="1:12" ht="12.75">
      <c r="A11" s="7"/>
      <c r="B11" s="29" t="s">
        <v>27</v>
      </c>
      <c r="C11" s="29"/>
      <c r="F11" s="8"/>
      <c r="G11" s="9">
        <v>20</v>
      </c>
      <c r="H11" s="10"/>
      <c r="I11" s="10"/>
      <c r="K11" s="11">
        <f aca="true" t="shared" si="0" ref="K11:K20">(6.11*POWER(10,(7.5*G11)/(237.7+G11))*0.1)</f>
        <v>2.334067369587071</v>
      </c>
      <c r="L11" s="11">
        <f>K11/100*F5</f>
        <v>1.517143790231596</v>
      </c>
    </row>
    <row r="12" spans="1:12" ht="12.75">
      <c r="A12" s="7" t="s">
        <v>28</v>
      </c>
      <c r="B12" s="29" t="s">
        <v>29</v>
      </c>
      <c r="C12" s="29"/>
      <c r="D12" s="6">
        <v>0</v>
      </c>
      <c r="E12" s="12"/>
      <c r="F12" s="13">
        <v>0.125</v>
      </c>
      <c r="G12" s="9">
        <f>G11-D29*F12</f>
        <v>19.447175275181586</v>
      </c>
      <c r="H12" s="10"/>
      <c r="I12" s="10"/>
      <c r="K12" s="11">
        <f t="shared" si="0"/>
        <v>2.255490302920415</v>
      </c>
      <c r="L12" s="11">
        <f>K11/100*F5</f>
        <v>1.517143790231596</v>
      </c>
    </row>
    <row r="13" spans="1:12" ht="12.75">
      <c r="A13" s="7">
        <v>1</v>
      </c>
      <c r="B13" s="27" t="s">
        <v>30</v>
      </c>
      <c r="C13" s="27"/>
      <c r="D13" s="14">
        <v>0.015</v>
      </c>
      <c r="E13" s="14">
        <v>0.8</v>
      </c>
      <c r="F13" s="15">
        <f aca="true" t="shared" si="1" ref="F13:F18">D13/E13</f>
        <v>0.01875</v>
      </c>
      <c r="G13" s="9">
        <f>G12-D29*F13</f>
        <v>19.364251566458822</v>
      </c>
      <c r="H13" s="16">
        <v>9.38</v>
      </c>
      <c r="I13" s="17">
        <f aca="true" t="shared" si="2" ref="I13:I18">H13*10^-12</f>
        <v>9.380000000000001E-12</v>
      </c>
      <c r="J13" s="18">
        <f aca="true" t="shared" si="3" ref="J13:J18">D13/I13</f>
        <v>1599147121.535181</v>
      </c>
      <c r="K13" s="11">
        <f t="shared" si="0"/>
        <v>2.24390560640542</v>
      </c>
      <c r="L13" s="11">
        <f>L12-(D35*J13)</f>
        <v>1.5153224258061682</v>
      </c>
    </row>
    <row r="14" spans="1:12" ht="12.75">
      <c r="A14" s="7">
        <v>2</v>
      </c>
      <c r="B14" s="27" t="s">
        <v>64</v>
      </c>
      <c r="C14" s="27"/>
      <c r="D14" s="14">
        <v>0.005</v>
      </c>
      <c r="E14" s="14">
        <v>0.8</v>
      </c>
      <c r="F14" s="15">
        <f t="shared" si="1"/>
        <v>0.0062499999999999995</v>
      </c>
      <c r="G14" s="9">
        <f>G13-D29*F14</f>
        <v>19.3366103302179</v>
      </c>
      <c r="H14" s="16">
        <v>0.007500000000000001</v>
      </c>
      <c r="I14" s="17">
        <f t="shared" si="2"/>
        <v>7.500000000000001E-15</v>
      </c>
      <c r="J14" s="18">
        <f t="shared" si="3"/>
        <v>666666666666.6666</v>
      </c>
      <c r="K14" s="11">
        <f t="shared" si="0"/>
        <v>2.240055624646896</v>
      </c>
      <c r="L14" s="11">
        <f>L13-(D35*J14)</f>
        <v>0.7560158342278245</v>
      </c>
    </row>
    <row r="15" spans="1:12" ht="12.75">
      <c r="A15" s="7">
        <v>3</v>
      </c>
      <c r="B15" s="27" t="s">
        <v>31</v>
      </c>
      <c r="C15" s="27"/>
      <c r="D15" s="14">
        <v>0.12</v>
      </c>
      <c r="E15" s="14">
        <v>0.385</v>
      </c>
      <c r="F15" s="15">
        <f t="shared" si="1"/>
        <v>0.3116883116883117</v>
      </c>
      <c r="G15" s="9">
        <f>G14-D29*F15</f>
        <v>17.95813828911224</v>
      </c>
      <c r="H15" s="16">
        <v>37.5</v>
      </c>
      <c r="I15" s="17">
        <f t="shared" si="2"/>
        <v>3.75E-11</v>
      </c>
      <c r="J15" s="18">
        <f t="shared" si="3"/>
        <v>3200000000</v>
      </c>
      <c r="K15" s="11">
        <f t="shared" si="0"/>
        <v>2.055237701489212</v>
      </c>
      <c r="L15" s="11">
        <f>L14-(D35*J15)</f>
        <v>0.7523711625882484</v>
      </c>
    </row>
    <row r="16" spans="1:12" ht="12.75">
      <c r="A16" s="7">
        <v>4</v>
      </c>
      <c r="B16" s="27" t="s">
        <v>32</v>
      </c>
      <c r="C16" s="27"/>
      <c r="D16" s="14">
        <v>0.02</v>
      </c>
      <c r="E16" s="14">
        <v>0.025</v>
      </c>
      <c r="F16" s="15">
        <f t="shared" si="1"/>
        <v>0.7999999999999999</v>
      </c>
      <c r="G16" s="9">
        <f>G15-D29*F16</f>
        <v>14.420060050274378</v>
      </c>
      <c r="H16" s="16">
        <v>187.5</v>
      </c>
      <c r="I16" s="17">
        <f t="shared" si="2"/>
        <v>1.875E-10</v>
      </c>
      <c r="J16" s="18">
        <f t="shared" si="3"/>
        <v>106666666.66666667</v>
      </c>
      <c r="K16" s="11">
        <f t="shared" si="0"/>
        <v>1.640609769236641</v>
      </c>
      <c r="L16" s="11">
        <f>L15-(D35*J16)</f>
        <v>0.7522496735335958</v>
      </c>
    </row>
    <row r="17" spans="1:12" ht="12.75">
      <c r="A17" s="7">
        <v>5</v>
      </c>
      <c r="B17" s="27" t="s">
        <v>33</v>
      </c>
      <c r="C17" s="27"/>
      <c r="D17" s="14">
        <v>0.08</v>
      </c>
      <c r="E17" s="14">
        <v>0.04</v>
      </c>
      <c r="F17" s="15">
        <f t="shared" si="1"/>
        <v>2</v>
      </c>
      <c r="G17" s="9">
        <f>G16-D29*F17</f>
        <v>5.574864453179719</v>
      </c>
      <c r="H17" s="16">
        <v>37.5</v>
      </c>
      <c r="I17" s="17">
        <f t="shared" si="2"/>
        <v>3.75E-11</v>
      </c>
      <c r="J17" s="18">
        <f t="shared" si="3"/>
        <v>2133333333.3333335</v>
      </c>
      <c r="K17" s="11">
        <f t="shared" si="0"/>
        <v>0.9076335094840368</v>
      </c>
      <c r="L17" s="11">
        <f>L16-(D35*J17)</f>
        <v>0.7498198924405451</v>
      </c>
    </row>
    <row r="18" spans="1:12" ht="12.75">
      <c r="A18" s="7">
        <v>6</v>
      </c>
      <c r="B18" s="27" t="s">
        <v>30</v>
      </c>
      <c r="C18" s="27"/>
      <c r="D18" s="14">
        <v>0.015</v>
      </c>
      <c r="E18" s="14">
        <v>0.8</v>
      </c>
      <c r="F18" s="15">
        <f t="shared" si="1"/>
        <v>0.01875</v>
      </c>
      <c r="G18" s="9">
        <f>G17-D29*F18</f>
        <v>5.491940744456957</v>
      </c>
      <c r="H18" s="16">
        <v>9.38</v>
      </c>
      <c r="I18" s="17">
        <f t="shared" si="2"/>
        <v>9.380000000000001E-12</v>
      </c>
      <c r="J18" s="18">
        <f t="shared" si="3"/>
        <v>1599147121.535181</v>
      </c>
      <c r="K18" s="11">
        <f t="shared" si="0"/>
        <v>0.9024263583951211</v>
      </c>
      <c r="L18" s="11">
        <f>L17-(D35*J18)</f>
        <v>0.7479985280151173</v>
      </c>
    </row>
    <row r="19" spans="1:12" ht="12.75">
      <c r="A19" s="7" t="s">
        <v>28</v>
      </c>
      <c r="B19" s="29" t="s">
        <v>35</v>
      </c>
      <c r="C19" s="29"/>
      <c r="E19" s="10"/>
      <c r="F19" s="13">
        <v>0.0434</v>
      </c>
      <c r="G19" s="9">
        <f>G17-D29*F19</f>
        <v>5.382923708722766</v>
      </c>
      <c r="H19" s="10"/>
      <c r="I19" s="10"/>
      <c r="J19" s="19"/>
      <c r="K19" s="11">
        <f t="shared" si="0"/>
        <v>0.8956207669557257</v>
      </c>
      <c r="L19" s="11">
        <f>K20/100*J5</f>
        <v>0.7479985280151176</v>
      </c>
    </row>
    <row r="20" spans="1:12" ht="12.75">
      <c r="A20" s="7"/>
      <c r="B20" s="29" t="s">
        <v>36</v>
      </c>
      <c r="C20" s="29"/>
      <c r="E20" s="10"/>
      <c r="F20" s="8"/>
      <c r="G20" s="9">
        <f>G19-D29*F18</f>
        <v>5.300000000000003</v>
      </c>
      <c r="K20" s="11">
        <f t="shared" si="0"/>
        <v>0.8904744381132352</v>
      </c>
      <c r="L20" s="11">
        <f>K20/100*J5</f>
        <v>0.7479985280151176</v>
      </c>
    </row>
    <row r="21" spans="4:10" ht="12.75">
      <c r="D21" s="11">
        <f>SUM(D13:D18)</f>
        <v>0.255</v>
      </c>
      <c r="F21" s="11">
        <f>SUM(F12:F20)</f>
        <v>3.3238383116883115</v>
      </c>
      <c r="J21" s="18">
        <f>SUM(J13:J18)</f>
        <v>675304960909.7369</v>
      </c>
    </row>
    <row r="24" spans="1:6" ht="12.75">
      <c r="A24" s="20" t="s">
        <v>37</v>
      </c>
      <c r="B24" s="20"/>
      <c r="C24" s="20"/>
      <c r="D24" s="20"/>
      <c r="E24" s="20"/>
      <c r="F24" s="21"/>
    </row>
    <row r="26" spans="1:5" ht="12.75">
      <c r="A26" t="s">
        <v>38</v>
      </c>
      <c r="D26">
        <f>D21*100</f>
        <v>25.5</v>
      </c>
      <c r="E26" t="s">
        <v>39</v>
      </c>
    </row>
    <row r="27" spans="1:5" ht="12.75">
      <c r="A27" t="s">
        <v>40</v>
      </c>
      <c r="D27" s="22">
        <f>1/SUM(F12:F19)</f>
        <v>0.3008569930984578</v>
      </c>
      <c r="E27" t="s">
        <v>41</v>
      </c>
    </row>
    <row r="28" spans="1:5" ht="12.75">
      <c r="A28" t="s">
        <v>42</v>
      </c>
      <c r="D28" s="22">
        <f>F21</f>
        <v>3.3238383116883115</v>
      </c>
      <c r="E28" t="s">
        <v>43</v>
      </c>
    </row>
    <row r="29" spans="1:5" ht="12.75">
      <c r="A29" t="s">
        <v>44</v>
      </c>
      <c r="D29">
        <f>D27*1*(F4-J4)</f>
        <v>4.422597798547329</v>
      </c>
      <c r="E29" t="s">
        <v>45</v>
      </c>
    </row>
    <row r="31" spans="1:6" ht="12.75">
      <c r="A31" s="20" t="s">
        <v>46</v>
      </c>
      <c r="B31" s="20"/>
      <c r="C31" s="20"/>
      <c r="D31" s="20"/>
      <c r="E31" s="20"/>
      <c r="F31" s="21"/>
    </row>
    <row r="33" spans="1:5" ht="12.75">
      <c r="A33" t="s">
        <v>47</v>
      </c>
      <c r="D33" s="23">
        <f>J21</f>
        <v>675304960909.7369</v>
      </c>
      <c r="E33" t="s">
        <v>48</v>
      </c>
    </row>
    <row r="34" spans="1:5" ht="12.75">
      <c r="A34" t="s">
        <v>49</v>
      </c>
      <c r="D34" s="18">
        <f>1/D33</f>
        <v>1.4808124593855348E-12</v>
      </c>
      <c r="E34" t="s">
        <v>50</v>
      </c>
    </row>
    <row r="35" spans="1:5" ht="12.75">
      <c r="A35" t="s">
        <v>51</v>
      </c>
      <c r="D35" s="18">
        <f>D34*1*(L11-L19)</f>
        <v>1.1389598873675156E-12</v>
      </c>
      <c r="E35" t="s">
        <v>52</v>
      </c>
    </row>
    <row r="38" spans="2:8" ht="12.75" hidden="1">
      <c r="B38" s="24" t="s">
        <v>53</v>
      </c>
      <c r="F38" t="s">
        <v>54</v>
      </c>
      <c r="G38" t="s">
        <v>55</v>
      </c>
      <c r="H38" s="22"/>
    </row>
    <row r="39" spans="2:7" ht="12.75" hidden="1">
      <c r="B39" s="24" t="s">
        <v>56</v>
      </c>
      <c r="C39" s="22">
        <v>0</v>
      </c>
      <c r="D39" s="22">
        <v>0</v>
      </c>
      <c r="F39" s="24" t="s">
        <v>56</v>
      </c>
      <c r="G39" s="24" t="s">
        <v>57</v>
      </c>
    </row>
    <row r="40" spans="2:8" ht="12.75" hidden="1">
      <c r="B40" s="25" t="s">
        <v>57</v>
      </c>
      <c r="C40" s="22">
        <v>0</v>
      </c>
      <c r="D40" s="22">
        <v>2.5</v>
      </c>
      <c r="F40" s="25">
        <f>C39</f>
        <v>0</v>
      </c>
      <c r="G40" s="25">
        <f aca="true" t="shared" si="4" ref="G40:G46">K12</f>
        <v>2.255490302920415</v>
      </c>
      <c r="H40" s="22"/>
    </row>
    <row r="41" spans="2:8" ht="12.75" hidden="1">
      <c r="B41" s="24" t="s">
        <v>58</v>
      </c>
      <c r="F41" s="25">
        <f>C42</f>
        <v>0.015</v>
      </c>
      <c r="G41" s="25">
        <f t="shared" si="4"/>
        <v>2.24390560640542</v>
      </c>
      <c r="H41" s="22"/>
    </row>
    <row r="42" spans="2:7" ht="12.75" hidden="1">
      <c r="B42" s="24" t="s">
        <v>56</v>
      </c>
      <c r="C42" s="22">
        <f>D12+D13</f>
        <v>0.015</v>
      </c>
      <c r="D42" s="22">
        <f>D12+D13</f>
        <v>0.015</v>
      </c>
      <c r="F42" s="25">
        <f>C45</f>
        <v>0.02</v>
      </c>
      <c r="G42" s="25">
        <f t="shared" si="4"/>
        <v>2.240055624646896</v>
      </c>
    </row>
    <row r="43" spans="2:8" ht="12.75" hidden="1">
      <c r="B43" s="24" t="s">
        <v>57</v>
      </c>
      <c r="C43" s="22">
        <v>0</v>
      </c>
      <c r="D43" s="22">
        <v>2.5</v>
      </c>
      <c r="F43" s="25">
        <f>C48</f>
        <v>0.13999999999999999</v>
      </c>
      <c r="G43" s="25">
        <f t="shared" si="4"/>
        <v>2.055237701489212</v>
      </c>
      <c r="H43" s="22"/>
    </row>
    <row r="44" spans="2:8" ht="12.75" hidden="1">
      <c r="B44" s="24" t="s">
        <v>59</v>
      </c>
      <c r="F44" s="25">
        <f>C51</f>
        <v>0.15999999999999998</v>
      </c>
      <c r="G44" s="25">
        <f t="shared" si="4"/>
        <v>1.640609769236641</v>
      </c>
      <c r="H44" s="22"/>
    </row>
    <row r="45" spans="2:7" ht="12.75" hidden="1">
      <c r="B45" s="24" t="s">
        <v>56</v>
      </c>
      <c r="C45" s="22">
        <f>D13+D14</f>
        <v>0.02</v>
      </c>
      <c r="D45" s="22">
        <f>D13+D14</f>
        <v>0.02</v>
      </c>
      <c r="F45" s="25">
        <f>C54</f>
        <v>0.24</v>
      </c>
      <c r="G45" s="25">
        <f t="shared" si="4"/>
        <v>0.9076335094840368</v>
      </c>
    </row>
    <row r="46" spans="2:8" ht="12.75" hidden="1">
      <c r="B46" s="24" t="s">
        <v>57</v>
      </c>
      <c r="C46" s="22">
        <v>0</v>
      </c>
      <c r="D46" s="22">
        <v>2.5</v>
      </c>
      <c r="F46" s="25">
        <f>C57</f>
        <v>0.255</v>
      </c>
      <c r="G46" s="25">
        <f t="shared" si="4"/>
        <v>0.9024263583951211</v>
      </c>
      <c r="H46" s="22"/>
    </row>
    <row r="47" spans="2:8" ht="12.75" hidden="1">
      <c r="B47" s="24" t="s">
        <v>60</v>
      </c>
      <c r="F47" s="22"/>
      <c r="H47" s="22"/>
    </row>
    <row r="48" spans="2:6" ht="12.75" hidden="1">
      <c r="B48" s="24" t="s">
        <v>56</v>
      </c>
      <c r="C48" s="22">
        <f>D13+D14+D15</f>
        <v>0.13999999999999999</v>
      </c>
      <c r="D48" s="22">
        <f>D13+D14+D15</f>
        <v>0.13999999999999999</v>
      </c>
      <c r="F48" t="s">
        <v>55</v>
      </c>
    </row>
    <row r="49" spans="2:8" ht="12.75" hidden="1">
      <c r="B49" s="24" t="s">
        <v>57</v>
      </c>
      <c r="C49" s="22">
        <v>0</v>
      </c>
      <c r="D49" s="22">
        <v>2.5</v>
      </c>
      <c r="F49" s="24" t="s">
        <v>56</v>
      </c>
      <c r="G49" s="24" t="s">
        <v>57</v>
      </c>
      <c r="H49" s="22"/>
    </row>
    <row r="50" spans="2:8" ht="12.75" hidden="1">
      <c r="B50" s="24" t="s">
        <v>61</v>
      </c>
      <c r="F50" s="25">
        <f>C39</f>
        <v>0</v>
      </c>
      <c r="G50" s="22">
        <f aca="true" t="shared" si="5" ref="G50:G56">L12</f>
        <v>1.517143790231596</v>
      </c>
      <c r="H50" s="22"/>
    </row>
    <row r="51" spans="2:7" ht="12.75" hidden="1">
      <c r="B51" s="24" t="s">
        <v>56</v>
      </c>
      <c r="C51" s="22">
        <f>D13+D14+D15+D16</f>
        <v>0.15999999999999998</v>
      </c>
      <c r="D51" s="22">
        <f>D13+D14+D15+D16</f>
        <v>0.15999999999999998</v>
      </c>
      <c r="F51" s="25">
        <f>C42</f>
        <v>0.015</v>
      </c>
      <c r="G51" s="22">
        <f t="shared" si="5"/>
        <v>1.5153224258061682</v>
      </c>
    </row>
    <row r="52" spans="2:8" ht="12.75" hidden="1">
      <c r="B52" s="24" t="s">
        <v>57</v>
      </c>
      <c r="C52" s="22">
        <v>0</v>
      </c>
      <c r="D52" s="22">
        <v>2.5</v>
      </c>
      <c r="F52" s="25">
        <f>C45</f>
        <v>0.02</v>
      </c>
      <c r="G52" s="22">
        <f t="shared" si="5"/>
        <v>0.7560158342278245</v>
      </c>
      <c r="H52" s="22"/>
    </row>
    <row r="53" spans="2:8" ht="12.75" hidden="1">
      <c r="B53" s="24" t="s">
        <v>62</v>
      </c>
      <c r="F53" s="25">
        <f>C48</f>
        <v>0.13999999999999999</v>
      </c>
      <c r="G53" s="22">
        <f t="shared" si="5"/>
        <v>0.7523711625882484</v>
      </c>
      <c r="H53" s="22"/>
    </row>
    <row r="54" spans="2:7" ht="12.75" hidden="1">
      <c r="B54" s="24" t="s">
        <v>56</v>
      </c>
      <c r="C54" s="22">
        <f>D13+D14+D15+D16+D17</f>
        <v>0.24</v>
      </c>
      <c r="D54" s="22">
        <f>D13+D14+D15+D16+D17</f>
        <v>0.24</v>
      </c>
      <c r="F54" s="25">
        <f>C51</f>
        <v>0.15999999999999998</v>
      </c>
      <c r="G54" s="22">
        <f t="shared" si="5"/>
        <v>0.7522496735335958</v>
      </c>
    </row>
    <row r="55" spans="2:8" ht="12.75" hidden="1">
      <c r="B55" s="24" t="s">
        <v>57</v>
      </c>
      <c r="C55" s="22">
        <v>0</v>
      </c>
      <c r="D55" s="22">
        <v>2.5</v>
      </c>
      <c r="F55" s="25">
        <f>C54</f>
        <v>0.24</v>
      </c>
      <c r="G55" s="22">
        <f t="shared" si="5"/>
        <v>0.7498198924405451</v>
      </c>
      <c r="H55" s="22"/>
    </row>
    <row r="56" spans="2:8" ht="12.75" hidden="1">
      <c r="B56" s="24" t="s">
        <v>63</v>
      </c>
      <c r="F56" s="25">
        <f>C57</f>
        <v>0.255</v>
      </c>
      <c r="G56" s="22">
        <f t="shared" si="5"/>
        <v>0.7479985280151173</v>
      </c>
      <c r="H56" s="22"/>
    </row>
    <row r="57" spans="2:4" ht="12.75" hidden="1">
      <c r="B57" s="24" t="s">
        <v>56</v>
      </c>
      <c r="C57" s="22">
        <f>D13+D14+D15+D16+D17+D18</f>
        <v>0.255</v>
      </c>
      <c r="D57" s="22">
        <f>D13+D14+D15+D16+D17+D18</f>
        <v>0.255</v>
      </c>
    </row>
    <row r="58" spans="2:4" ht="12.75" hidden="1">
      <c r="B58" s="24" t="s">
        <v>57</v>
      </c>
      <c r="C58" s="22">
        <v>0</v>
      </c>
      <c r="D58" s="22">
        <v>2.5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 sheet="1"/>
  <mergeCells count="14">
    <mergeCell ref="B19:C19"/>
    <mergeCell ref="B20:C20"/>
    <mergeCell ref="B13:C13"/>
    <mergeCell ref="B14:C14"/>
    <mergeCell ref="B15:C15"/>
    <mergeCell ref="B16:C16"/>
    <mergeCell ref="B17:C17"/>
    <mergeCell ref="B18:C18"/>
    <mergeCell ref="A1:L1"/>
    <mergeCell ref="C7:L7"/>
    <mergeCell ref="B9:C9"/>
    <mergeCell ref="B10:C10"/>
    <mergeCell ref="B11:C11"/>
    <mergeCell ref="B12:C12"/>
  </mergeCells>
  <printOptions/>
  <pageMargins left="0.7875" right="0.7875" top="0.9840277777777777" bottom="0.898611111111111" header="0.5118055555555555" footer="0.7875"/>
  <pageSetup horizontalDpi="300" verticalDpi="300" orientation="landscape" paperSize="9" scale="93" r:id="rId2"/>
  <headerFooter alignWithMargins="0">
    <oddFooter>&amp;C&amp;"AvantGarde Bk BT,Book"&amp;8Studio Termotecnico -enea pacini architetto - Firenze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87" zoomScaleNormal="87" zoomScalePageLayoutView="0" workbookViewId="0" topLeftCell="A10">
      <selection activeCell="O22" sqref="O22"/>
    </sheetView>
  </sheetViews>
  <sheetFormatPr defaultColWidth="11.57421875" defaultRowHeight="12.75"/>
  <cols>
    <col min="1" max="1" width="6.7109375" style="0" customWidth="1"/>
    <col min="2" max="2" width="34.140625" style="0" customWidth="1"/>
    <col min="3" max="3" width="11.28125" style="0" customWidth="1"/>
    <col min="4" max="4" width="10.7109375" style="0" customWidth="1"/>
    <col min="5" max="7" width="11.57421875" style="0" customWidth="1"/>
    <col min="8" max="8" width="15.140625" style="0" customWidth="1"/>
    <col min="9" max="9" width="0" style="0" hidden="1" customWidth="1"/>
    <col min="10" max="12" width="9.2812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11" ht="12.75">
      <c r="A4" t="s">
        <v>1</v>
      </c>
      <c r="B4" s="1" t="s">
        <v>2</v>
      </c>
      <c r="C4" s="2"/>
      <c r="D4" t="s">
        <v>3</v>
      </c>
      <c r="F4" s="1">
        <v>20</v>
      </c>
      <c r="G4" t="s">
        <v>4</v>
      </c>
      <c r="H4" t="s">
        <v>5</v>
      </c>
      <c r="J4" s="1">
        <v>5.3</v>
      </c>
      <c r="K4" t="s">
        <v>4</v>
      </c>
    </row>
    <row r="5" spans="1:11" ht="12.75">
      <c r="A5" t="s">
        <v>6</v>
      </c>
      <c r="B5" s="1" t="s">
        <v>7</v>
      </c>
      <c r="D5" t="s">
        <v>8</v>
      </c>
      <c r="F5" s="1">
        <v>65</v>
      </c>
      <c r="G5" t="s">
        <v>9</v>
      </c>
      <c r="H5" t="s">
        <v>10</v>
      </c>
      <c r="J5" s="1">
        <v>84</v>
      </c>
      <c r="K5" t="s">
        <v>9</v>
      </c>
    </row>
    <row r="7" spans="1:12" ht="12.75">
      <c r="A7" t="s">
        <v>11</v>
      </c>
      <c r="C7" s="27" t="s">
        <v>65</v>
      </c>
      <c r="D7" s="27"/>
      <c r="E7" s="27"/>
      <c r="F7" s="27"/>
      <c r="G7" s="27"/>
      <c r="H7" s="27"/>
      <c r="I7" s="27"/>
      <c r="J7" s="27"/>
      <c r="K7" s="27"/>
      <c r="L7" s="27"/>
    </row>
    <row r="8" ht="12.75">
      <c r="C8" s="3"/>
    </row>
    <row r="9" spans="1:12" ht="12.75">
      <c r="A9" s="4" t="s">
        <v>13</v>
      </c>
      <c r="B9" s="28" t="s">
        <v>14</v>
      </c>
      <c r="C9" s="28"/>
      <c r="D9" s="5" t="s">
        <v>15</v>
      </c>
      <c r="E9" s="5" t="s">
        <v>16</v>
      </c>
      <c r="F9" s="5" t="s">
        <v>17</v>
      </c>
      <c r="G9" s="5" t="s">
        <v>18</v>
      </c>
      <c r="H9" s="3" t="s">
        <v>19</v>
      </c>
      <c r="I9" s="3"/>
      <c r="J9" s="6" t="s">
        <v>20</v>
      </c>
      <c r="K9" s="6" t="s">
        <v>21</v>
      </c>
      <c r="L9" s="6" t="s">
        <v>22</v>
      </c>
    </row>
    <row r="10" spans="1:12" ht="12.75">
      <c r="A10" s="7"/>
      <c r="B10" s="29"/>
      <c r="C10" s="29"/>
      <c r="D10" s="6" t="s">
        <v>23</v>
      </c>
      <c r="E10" s="6" t="s">
        <v>24</v>
      </c>
      <c r="F10" s="6" t="s">
        <v>25</v>
      </c>
      <c r="G10" s="6" t="s">
        <v>4</v>
      </c>
      <c r="H10" t="s">
        <v>26</v>
      </c>
      <c r="K10" s="6"/>
      <c r="L10" s="6"/>
    </row>
    <row r="11" spans="1:12" ht="12.75">
      <c r="A11" s="7"/>
      <c r="B11" s="29" t="s">
        <v>27</v>
      </c>
      <c r="C11" s="29"/>
      <c r="F11" s="8"/>
      <c r="G11" s="9">
        <v>20</v>
      </c>
      <c r="H11" s="10"/>
      <c r="I11" s="10"/>
      <c r="K11" s="11">
        <f aca="true" t="shared" si="0" ref="K11:K20">(6.11*POWER(10,(7.5*G11)/(237.7+G11))*0.1)</f>
        <v>2.334067369587071</v>
      </c>
      <c r="L11" s="11">
        <f>K11/100*F5</f>
        <v>1.517143790231596</v>
      </c>
    </row>
    <row r="12" spans="1:12" ht="12.75">
      <c r="A12" s="7" t="s">
        <v>28</v>
      </c>
      <c r="B12" s="29" t="s">
        <v>29</v>
      </c>
      <c r="C12" s="29"/>
      <c r="D12" s="6">
        <v>0</v>
      </c>
      <c r="E12" s="12"/>
      <c r="F12" s="13">
        <v>0.125</v>
      </c>
      <c r="G12" s="9">
        <f>G11-D29*F12</f>
        <v>19.17702009973963</v>
      </c>
      <c r="H12" s="10"/>
      <c r="I12" s="10"/>
      <c r="K12" s="11">
        <f t="shared" si="0"/>
        <v>2.21794004737756</v>
      </c>
      <c r="L12" s="11">
        <f>K11/100*F5</f>
        <v>1.517143790231596</v>
      </c>
    </row>
    <row r="13" spans="1:12" ht="12.75">
      <c r="A13" s="7">
        <v>1</v>
      </c>
      <c r="B13" s="27" t="s">
        <v>30</v>
      </c>
      <c r="C13" s="27"/>
      <c r="D13" s="14">
        <v>0.015</v>
      </c>
      <c r="E13" s="14">
        <v>0.8</v>
      </c>
      <c r="F13" s="15">
        <f aca="true" t="shared" si="1" ref="F13:F18">D13/E13</f>
        <v>0.01875</v>
      </c>
      <c r="G13" s="9">
        <f>G12-D29*F13</f>
        <v>19.053573114700573</v>
      </c>
      <c r="H13" s="16">
        <v>9.38</v>
      </c>
      <c r="I13" s="17">
        <f aca="true" t="shared" si="2" ref="I13:I18">H13*10^-12</f>
        <v>9.380000000000001E-12</v>
      </c>
      <c r="J13" s="18">
        <f aca="true" t="shared" si="3" ref="J13:J18">D13/I13</f>
        <v>1599147121.535181</v>
      </c>
      <c r="K13" s="11">
        <f t="shared" si="0"/>
        <v>2.200964360912701</v>
      </c>
      <c r="L13" s="11">
        <f>L12-(D35*J13)</f>
        <v>1.4938396966231788</v>
      </c>
    </row>
    <row r="14" spans="1:12" ht="12.75">
      <c r="A14" s="7">
        <v>2</v>
      </c>
      <c r="B14" s="27" t="s">
        <v>31</v>
      </c>
      <c r="C14" s="27"/>
      <c r="D14" s="14">
        <v>0.12</v>
      </c>
      <c r="E14" s="14">
        <v>0.385</v>
      </c>
      <c r="F14" s="15">
        <f t="shared" si="1"/>
        <v>0.3116883116883117</v>
      </c>
      <c r="G14" s="9">
        <f>G13-D29*F14</f>
        <v>17.00146738937601</v>
      </c>
      <c r="H14" s="16">
        <v>37.5</v>
      </c>
      <c r="I14" s="17">
        <f t="shared" si="2"/>
        <v>3.75E-11</v>
      </c>
      <c r="J14" s="18">
        <f t="shared" si="3"/>
        <v>3200000000</v>
      </c>
      <c r="K14" s="11">
        <f t="shared" si="0"/>
        <v>1.9349531916649192</v>
      </c>
      <c r="L14" s="11">
        <f>L13-(D35*J14)</f>
        <v>1.4472066517064954</v>
      </c>
    </row>
    <row r="15" spans="1:12" ht="12.75">
      <c r="A15" s="7">
        <v>3</v>
      </c>
      <c r="B15" s="27" t="s">
        <v>66</v>
      </c>
      <c r="C15" s="27"/>
      <c r="D15" s="14">
        <v>0.05</v>
      </c>
      <c r="E15" s="14">
        <v>0.033</v>
      </c>
      <c r="F15" s="15">
        <f t="shared" si="1"/>
        <v>1.5151515151515151</v>
      </c>
      <c r="G15" s="9">
        <f>G14-D29*F15</f>
        <v>7.025953446826053</v>
      </c>
      <c r="H15" s="16">
        <v>1.13</v>
      </c>
      <c r="I15" s="17">
        <f t="shared" si="2"/>
        <v>1.1299999999999998E-12</v>
      </c>
      <c r="J15" s="18">
        <f t="shared" si="3"/>
        <v>44247787610.61948</v>
      </c>
      <c r="K15" s="11">
        <f t="shared" si="0"/>
        <v>1.0031416598148233</v>
      </c>
      <c r="L15" s="11">
        <f>L14-(D35*J15)</f>
        <v>0.8023913182346568</v>
      </c>
    </row>
    <row r="16" spans="1:12" ht="12.75">
      <c r="A16" s="7">
        <v>4</v>
      </c>
      <c r="B16" s="27" t="s">
        <v>33</v>
      </c>
      <c r="C16" s="27"/>
      <c r="D16" s="14">
        <v>0.08</v>
      </c>
      <c r="E16" s="14">
        <v>0.4</v>
      </c>
      <c r="F16" s="15">
        <f t="shared" si="1"/>
        <v>0.19999999999999998</v>
      </c>
      <c r="G16" s="9">
        <f>G15-D29*F16</f>
        <v>5.709185606409458</v>
      </c>
      <c r="H16" s="16">
        <v>37.5</v>
      </c>
      <c r="I16" s="17">
        <f t="shared" si="2"/>
        <v>3.75E-11</v>
      </c>
      <c r="J16" s="18">
        <f t="shared" si="3"/>
        <v>2133333333.3333335</v>
      </c>
      <c r="K16" s="11">
        <f t="shared" si="0"/>
        <v>0.9161243441562705</v>
      </c>
      <c r="L16" s="11">
        <f>L15-(D35*J16)</f>
        <v>0.7713026216235346</v>
      </c>
    </row>
    <row r="17" spans="1:12" ht="12.75">
      <c r="A17" s="7">
        <v>5</v>
      </c>
      <c r="B17" s="27" t="s">
        <v>30</v>
      </c>
      <c r="C17" s="27"/>
      <c r="D17" s="14">
        <v>0.015</v>
      </c>
      <c r="E17" s="14">
        <v>0.8</v>
      </c>
      <c r="F17" s="15">
        <f t="shared" si="1"/>
        <v>0.01875</v>
      </c>
      <c r="G17" s="9">
        <f>G16-D29*F17</f>
        <v>5.585738621370402</v>
      </c>
      <c r="H17" s="16">
        <v>9.38</v>
      </c>
      <c r="I17" s="17">
        <f t="shared" si="2"/>
        <v>9.380000000000001E-12</v>
      </c>
      <c r="J17" s="18">
        <f t="shared" si="3"/>
        <v>1599147121.535181</v>
      </c>
      <c r="K17" s="11">
        <f t="shared" si="0"/>
        <v>0.908318307658659</v>
      </c>
      <c r="L17" s="11">
        <f>L16-(D35*J17)</f>
        <v>0.7479985280151173</v>
      </c>
    </row>
    <row r="18" spans="1:12" ht="12.75">
      <c r="A18" s="7">
        <v>6</v>
      </c>
      <c r="B18" s="27" t="s">
        <v>34</v>
      </c>
      <c r="C18" s="27"/>
      <c r="D18" s="14">
        <v>0</v>
      </c>
      <c r="E18" s="14">
        <v>1</v>
      </c>
      <c r="F18" s="15">
        <f t="shared" si="1"/>
        <v>0</v>
      </c>
      <c r="G18" s="9">
        <f>G17-D29*F18</f>
        <v>5.585738621370402</v>
      </c>
      <c r="H18" s="16">
        <v>1</v>
      </c>
      <c r="I18" s="17">
        <f t="shared" si="2"/>
        <v>1E-12</v>
      </c>
      <c r="J18" s="18">
        <f t="shared" si="3"/>
        <v>0</v>
      </c>
      <c r="K18" s="11">
        <f t="shared" si="0"/>
        <v>0.908318307658659</v>
      </c>
      <c r="L18" s="11">
        <f>L17-(D35*J18)</f>
        <v>0.7479985280151173</v>
      </c>
    </row>
    <row r="19" spans="1:12" ht="12.75">
      <c r="A19" s="7" t="s">
        <v>28</v>
      </c>
      <c r="B19" s="29" t="s">
        <v>35</v>
      </c>
      <c r="C19" s="29"/>
      <c r="E19" s="10"/>
      <c r="F19" s="13">
        <v>0.0434</v>
      </c>
      <c r="G19" s="9">
        <f>G17-D29*F19</f>
        <v>5.300000000000002</v>
      </c>
      <c r="H19" s="10"/>
      <c r="I19" s="10"/>
      <c r="J19" s="19"/>
      <c r="K19" s="11">
        <f t="shared" si="0"/>
        <v>0.8904744381132352</v>
      </c>
      <c r="L19" s="11">
        <f>K20/100*J5</f>
        <v>0.7479985280151176</v>
      </c>
    </row>
    <row r="20" spans="1:12" ht="12.75">
      <c r="A20" s="7"/>
      <c r="B20" s="29" t="s">
        <v>36</v>
      </c>
      <c r="C20" s="29"/>
      <c r="E20" s="10"/>
      <c r="F20" s="8"/>
      <c r="G20" s="9">
        <f>G19-D29*F18</f>
        <v>5.300000000000002</v>
      </c>
      <c r="K20" s="11">
        <f t="shared" si="0"/>
        <v>0.8904744381132352</v>
      </c>
      <c r="L20" s="11">
        <f>K20/100*J5</f>
        <v>0.7479985280151176</v>
      </c>
    </row>
    <row r="21" spans="4:10" ht="12.75">
      <c r="D21" s="11">
        <f>SUM(D13:D18)</f>
        <v>0.28</v>
      </c>
      <c r="F21" s="11">
        <f>SUM(F12:F20)</f>
        <v>2.232739826839827</v>
      </c>
      <c r="J21" s="18">
        <f>SUM(J13:J18)</f>
        <v>52779415187.02317</v>
      </c>
    </row>
    <row r="24" spans="1:6" ht="12.75">
      <c r="A24" s="20" t="s">
        <v>37</v>
      </c>
      <c r="B24" s="20"/>
      <c r="C24" s="20"/>
      <c r="D24" s="20"/>
      <c r="E24" s="20"/>
      <c r="F24" s="21"/>
    </row>
    <row r="26" spans="1:5" ht="12.75">
      <c r="A26" t="s">
        <v>38</v>
      </c>
      <c r="D26">
        <f>D21*100</f>
        <v>28.000000000000004</v>
      </c>
      <c r="E26" t="s">
        <v>39</v>
      </c>
    </row>
    <row r="27" spans="1:5" ht="12.75">
      <c r="A27" t="s">
        <v>40</v>
      </c>
      <c r="D27" s="22">
        <f>1/SUM(F12:F19)</f>
        <v>0.44788021782877363</v>
      </c>
      <c r="E27" t="s">
        <v>41</v>
      </c>
    </row>
    <row r="28" spans="1:5" ht="12.75">
      <c r="A28" t="s">
        <v>42</v>
      </c>
      <c r="D28" s="22">
        <f>F21</f>
        <v>2.232739826839827</v>
      </c>
      <c r="E28" t="s">
        <v>43</v>
      </c>
    </row>
    <row r="29" spans="1:5" ht="12.75">
      <c r="A29" t="s">
        <v>44</v>
      </c>
      <c r="D29">
        <f>D27*1*(F4-J4)</f>
        <v>6.583839202082972</v>
      </c>
      <c r="E29" t="s">
        <v>45</v>
      </c>
    </row>
    <row r="31" spans="1:6" ht="12.75">
      <c r="A31" s="20" t="s">
        <v>46</v>
      </c>
      <c r="B31" s="20"/>
      <c r="C31" s="20"/>
      <c r="D31" s="20"/>
      <c r="E31" s="20"/>
      <c r="F31" s="21"/>
    </row>
    <row r="33" spans="1:5" ht="12.75">
      <c r="A33" t="s">
        <v>47</v>
      </c>
      <c r="D33" s="23">
        <f>J21</f>
        <v>52779415187.02317</v>
      </c>
      <c r="E33" t="s">
        <v>48</v>
      </c>
    </row>
    <row r="34" spans="1:5" ht="12.75">
      <c r="A34" t="s">
        <v>49</v>
      </c>
      <c r="D34" s="18">
        <f>1/D33</f>
        <v>1.8946780604834537E-11</v>
      </c>
      <c r="E34" t="s">
        <v>50</v>
      </c>
    </row>
    <row r="35" spans="1:5" ht="12.75">
      <c r="A35" t="s">
        <v>51</v>
      </c>
      <c r="D35" s="18">
        <f>D34*1*(L11-L19)</f>
        <v>1.457282653646355E-11</v>
      </c>
      <c r="E35" t="s">
        <v>52</v>
      </c>
    </row>
    <row r="38" spans="2:8" ht="12.75" hidden="1">
      <c r="B38" s="24" t="s">
        <v>53</v>
      </c>
      <c r="F38" t="s">
        <v>54</v>
      </c>
      <c r="H38" s="22"/>
    </row>
    <row r="39" spans="2:7" ht="12.75" hidden="1">
      <c r="B39" s="24" t="s">
        <v>56</v>
      </c>
      <c r="C39" s="22">
        <v>0</v>
      </c>
      <c r="D39" s="22">
        <v>0</v>
      </c>
      <c r="F39" s="24" t="s">
        <v>56</v>
      </c>
      <c r="G39" s="24" t="s">
        <v>57</v>
      </c>
    </row>
    <row r="40" spans="2:8" ht="12.75" hidden="1">
      <c r="B40" s="25" t="s">
        <v>57</v>
      </c>
      <c r="C40" s="22">
        <v>0</v>
      </c>
      <c r="D40" s="22">
        <v>2.5</v>
      </c>
      <c r="F40" s="25">
        <f>C39</f>
        <v>0</v>
      </c>
      <c r="G40" s="25">
        <f aca="true" t="shared" si="4" ref="G40:G46">K12</f>
        <v>2.21794004737756</v>
      </c>
      <c r="H40" s="22"/>
    </row>
    <row r="41" spans="2:8" ht="12.75" hidden="1">
      <c r="B41" s="24" t="s">
        <v>58</v>
      </c>
      <c r="F41" s="25">
        <f>C42</f>
        <v>0.015</v>
      </c>
      <c r="G41" s="25">
        <f t="shared" si="4"/>
        <v>2.200964360912701</v>
      </c>
      <c r="H41" s="22"/>
    </row>
    <row r="42" spans="2:7" ht="12.75" hidden="1">
      <c r="B42" s="24" t="s">
        <v>56</v>
      </c>
      <c r="C42" s="22">
        <f>D12+D13</f>
        <v>0.015</v>
      </c>
      <c r="D42" s="22">
        <f>D12+D13</f>
        <v>0.015</v>
      </c>
      <c r="F42" s="25">
        <f>C45</f>
        <v>0.135</v>
      </c>
      <c r="G42" s="25">
        <f t="shared" si="4"/>
        <v>1.9349531916649192</v>
      </c>
    </row>
    <row r="43" spans="2:8" ht="12.75" hidden="1">
      <c r="B43" s="24" t="s">
        <v>57</v>
      </c>
      <c r="C43" s="22">
        <v>0</v>
      </c>
      <c r="D43" s="22">
        <v>2.5</v>
      </c>
      <c r="F43" s="25">
        <f>C48</f>
        <v>0.185</v>
      </c>
      <c r="G43" s="25">
        <f t="shared" si="4"/>
        <v>1.0031416598148233</v>
      </c>
      <c r="H43" s="22"/>
    </row>
    <row r="44" spans="2:8" ht="12.75" hidden="1">
      <c r="B44" s="24" t="s">
        <v>59</v>
      </c>
      <c r="F44" s="25">
        <f>C51</f>
        <v>0.265</v>
      </c>
      <c r="G44" s="25">
        <f t="shared" si="4"/>
        <v>0.9161243441562705</v>
      </c>
      <c r="H44" s="22"/>
    </row>
    <row r="45" spans="2:7" ht="12.75" hidden="1">
      <c r="B45" s="24" t="s">
        <v>56</v>
      </c>
      <c r="C45" s="22">
        <f>D13+D14</f>
        <v>0.135</v>
      </c>
      <c r="D45" s="22">
        <f>D13+D14</f>
        <v>0.135</v>
      </c>
      <c r="F45" s="25">
        <f>C54</f>
        <v>0.28</v>
      </c>
      <c r="G45" s="25">
        <f t="shared" si="4"/>
        <v>0.908318307658659</v>
      </c>
    </row>
    <row r="46" spans="2:8" ht="12.75" hidden="1">
      <c r="B46" s="24" t="s">
        <v>57</v>
      </c>
      <c r="C46" s="22">
        <v>0</v>
      </c>
      <c r="D46" s="22">
        <v>2.5</v>
      </c>
      <c r="F46" s="25">
        <f>C57</f>
        <v>0.28</v>
      </c>
      <c r="G46" s="25">
        <f t="shared" si="4"/>
        <v>0.908318307658659</v>
      </c>
      <c r="H46" s="22"/>
    </row>
    <row r="47" spans="2:8" ht="12.75" hidden="1">
      <c r="B47" s="24" t="s">
        <v>60</v>
      </c>
      <c r="F47" s="22"/>
      <c r="H47" s="22"/>
    </row>
    <row r="48" spans="2:6" ht="12.75" hidden="1">
      <c r="B48" s="24" t="s">
        <v>56</v>
      </c>
      <c r="C48" s="22">
        <f>D13+D14+D15</f>
        <v>0.185</v>
      </c>
      <c r="D48" s="22">
        <f>D13+D14+D15</f>
        <v>0.185</v>
      </c>
      <c r="F48" t="s">
        <v>55</v>
      </c>
    </row>
    <row r="49" spans="2:8" ht="12.75" hidden="1">
      <c r="B49" s="24" t="s">
        <v>57</v>
      </c>
      <c r="C49" s="22">
        <v>0</v>
      </c>
      <c r="D49" s="22">
        <v>2.5</v>
      </c>
      <c r="F49" s="24" t="s">
        <v>56</v>
      </c>
      <c r="G49" s="24" t="s">
        <v>57</v>
      </c>
      <c r="H49" s="22"/>
    </row>
    <row r="50" spans="2:8" ht="12.75" hidden="1">
      <c r="B50" s="24" t="s">
        <v>61</v>
      </c>
      <c r="F50" s="25">
        <f>C39</f>
        <v>0</v>
      </c>
      <c r="G50" s="22">
        <f aca="true" t="shared" si="5" ref="G50:G56">L12</f>
        <v>1.517143790231596</v>
      </c>
      <c r="H50" s="22"/>
    </row>
    <row r="51" spans="2:7" ht="12.75" hidden="1">
      <c r="B51" s="24" t="s">
        <v>56</v>
      </c>
      <c r="C51" s="22">
        <f>D13+D14+D15+D16</f>
        <v>0.265</v>
      </c>
      <c r="D51" s="22">
        <f>D13+D14+D15+D16</f>
        <v>0.265</v>
      </c>
      <c r="F51" s="25">
        <f>C42</f>
        <v>0.015</v>
      </c>
      <c r="G51" s="22">
        <f t="shared" si="5"/>
        <v>1.4938396966231788</v>
      </c>
    </row>
    <row r="52" spans="2:8" ht="12.75" hidden="1">
      <c r="B52" s="24" t="s">
        <v>57</v>
      </c>
      <c r="C52" s="22">
        <v>0</v>
      </c>
      <c r="D52" s="22">
        <v>2.5</v>
      </c>
      <c r="F52" s="25">
        <f>C45</f>
        <v>0.135</v>
      </c>
      <c r="G52" s="22">
        <f t="shared" si="5"/>
        <v>1.4472066517064954</v>
      </c>
      <c r="H52" s="22"/>
    </row>
    <row r="53" spans="2:8" ht="12.75" hidden="1">
      <c r="B53" s="24" t="s">
        <v>62</v>
      </c>
      <c r="F53" s="25">
        <f>C48</f>
        <v>0.185</v>
      </c>
      <c r="G53" s="22">
        <f t="shared" si="5"/>
        <v>0.8023913182346568</v>
      </c>
      <c r="H53" s="22"/>
    </row>
    <row r="54" spans="2:7" ht="12.75" hidden="1">
      <c r="B54" s="24" t="s">
        <v>56</v>
      </c>
      <c r="C54" s="22">
        <f>D13+D14+D15+D16+D17</f>
        <v>0.28</v>
      </c>
      <c r="D54" s="22">
        <f>D13+D14+D15+D16+D17</f>
        <v>0.28</v>
      </c>
      <c r="F54" s="25">
        <f>C51</f>
        <v>0.265</v>
      </c>
      <c r="G54" s="22">
        <f t="shared" si="5"/>
        <v>0.7713026216235346</v>
      </c>
    </row>
    <row r="55" spans="2:8" ht="12.75" hidden="1">
      <c r="B55" s="24" t="s">
        <v>57</v>
      </c>
      <c r="C55" s="22">
        <v>0</v>
      </c>
      <c r="D55" s="22">
        <v>2.5</v>
      </c>
      <c r="F55" s="25">
        <f>C54</f>
        <v>0.28</v>
      </c>
      <c r="G55" s="22">
        <f t="shared" si="5"/>
        <v>0.7479985280151173</v>
      </c>
      <c r="H55" s="22"/>
    </row>
    <row r="56" spans="2:8" ht="12.75" hidden="1">
      <c r="B56" s="24" t="s">
        <v>63</v>
      </c>
      <c r="F56" s="25">
        <f>C57</f>
        <v>0.28</v>
      </c>
      <c r="G56" s="22">
        <f t="shared" si="5"/>
        <v>0.7479985280151173</v>
      </c>
      <c r="H56" s="22"/>
    </row>
    <row r="57" spans="2:4" ht="12.75" hidden="1">
      <c r="B57" s="24" t="s">
        <v>56</v>
      </c>
      <c r="C57" s="22">
        <f>D13+D14+D15+D16+D17+D18</f>
        <v>0.28</v>
      </c>
      <c r="D57" s="22">
        <f>D13+D14+D15+D16+D17+D18</f>
        <v>0.28</v>
      </c>
    </row>
    <row r="58" spans="2:4" ht="12.75" hidden="1">
      <c r="B58" s="24" t="s">
        <v>57</v>
      </c>
      <c r="C58" s="22">
        <v>0</v>
      </c>
      <c r="D58" s="22">
        <v>2.5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 sheet="1"/>
  <mergeCells count="14">
    <mergeCell ref="B19:C19"/>
    <mergeCell ref="B20:C20"/>
    <mergeCell ref="B13:C13"/>
    <mergeCell ref="B14:C14"/>
    <mergeCell ref="B15:C15"/>
    <mergeCell ref="B16:C16"/>
    <mergeCell ref="B17:C17"/>
    <mergeCell ref="B18:C18"/>
    <mergeCell ref="A1:L1"/>
    <mergeCell ref="C7:L7"/>
    <mergeCell ref="B9:C9"/>
    <mergeCell ref="B10:C10"/>
    <mergeCell ref="B11:C11"/>
    <mergeCell ref="B12:C12"/>
  </mergeCells>
  <printOptions/>
  <pageMargins left="0.7875" right="0.7875" top="0.9840277777777777" bottom="0.898611111111111" header="0.5118055555555555" footer="0.7875"/>
  <pageSetup horizontalDpi="300" verticalDpi="300" orientation="landscape" paperSize="9" scale="93" r:id="rId2"/>
  <headerFooter alignWithMargins="0">
    <oddFooter>&amp;C&amp;"AvantGarde Bk BT,Book"&amp;8Studio Termotecnico -enea pacini architetto - Firenze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2015-11-17T06:01:30Z</cp:lastPrinted>
  <dcterms:modified xsi:type="dcterms:W3CDTF">2015-11-17T06:02:14Z</dcterms:modified>
  <cp:category/>
  <cp:version/>
  <cp:contentType/>
  <cp:contentStatus/>
</cp:coreProperties>
</file>