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8" yWindow="95" windowWidth="13340" windowHeight="9740" activeTab="0"/>
  </bookViews>
  <sheets>
    <sheet name="base1" sheetId="1" r:id="rId1"/>
    <sheet name="antropomorfo" sheetId="2" r:id="rId2"/>
    <sheet name="base2" sheetId="3" r:id="rId3"/>
    <sheet name="base" sheetId="4" r:id="rId4"/>
  </sheets>
  <definedNames/>
  <calcPr fullCalcOnLoad="1"/>
</workbook>
</file>

<file path=xl/sharedStrings.xml><?xml version="1.0" encoding="utf-8"?>
<sst xmlns="http://schemas.openxmlformats.org/spreadsheetml/2006/main" count="136" uniqueCount="52">
  <si>
    <t>fi</t>
  </si>
  <si>
    <t>pwx</t>
  </si>
  <si>
    <t>xp</t>
  </si>
  <si>
    <t>a1</t>
  </si>
  <si>
    <t>a2</t>
  </si>
  <si>
    <t>a3</t>
  </si>
  <si>
    <t>pwy</t>
  </si>
  <si>
    <t>Giunto</t>
  </si>
  <si>
    <t>X</t>
  </si>
  <si>
    <t>Y</t>
  </si>
  <si>
    <t>zp</t>
  </si>
  <si>
    <t>gomito alto</t>
  </si>
  <si>
    <t>Braccio antropomorfo</t>
  </si>
  <si>
    <t>base</t>
  </si>
  <si>
    <t>l</t>
  </si>
  <si>
    <t>q</t>
  </si>
  <si>
    <t>q1</t>
  </si>
  <si>
    <t>q3</t>
  </si>
  <si>
    <t>q2</t>
  </si>
  <si>
    <r>
      <t>cos</t>
    </r>
    <r>
      <rPr>
        <sz val="9"/>
        <color indexed="8"/>
        <rFont val="Symbol"/>
        <family val="1"/>
      </rPr>
      <t>q2</t>
    </r>
  </si>
  <si>
    <r>
      <t>sen</t>
    </r>
    <r>
      <rPr>
        <sz val="9"/>
        <color indexed="8"/>
        <rFont val="Symbol"/>
        <family val="1"/>
      </rPr>
      <t>q2</t>
    </r>
  </si>
  <si>
    <r>
      <t>cos</t>
    </r>
    <r>
      <rPr>
        <sz val="9"/>
        <color indexed="8"/>
        <rFont val="Symbol"/>
        <family val="1"/>
      </rPr>
      <t>q1</t>
    </r>
  </si>
  <si>
    <r>
      <t>sen</t>
    </r>
    <r>
      <rPr>
        <sz val="9"/>
        <color indexed="8"/>
        <rFont val="Symbol"/>
        <family val="1"/>
      </rPr>
      <t>q1</t>
    </r>
  </si>
  <si>
    <t>Base</t>
  </si>
  <si>
    <t>yp</t>
  </si>
  <si>
    <t>Z</t>
  </si>
  <si>
    <t>XY</t>
  </si>
  <si>
    <t>xy</t>
  </si>
  <si>
    <t>L</t>
  </si>
  <si>
    <t>zpbase</t>
  </si>
  <si>
    <t>G</t>
  </si>
  <si>
    <t>°</t>
  </si>
  <si>
    <t>rad</t>
  </si>
  <si>
    <t>l1</t>
  </si>
  <si>
    <t>l2</t>
  </si>
  <si>
    <t>l3</t>
  </si>
  <si>
    <t>B</t>
  </si>
  <si>
    <t>x'</t>
  </si>
  <si>
    <t>y'</t>
  </si>
  <si>
    <r>
      <t>cos</t>
    </r>
    <r>
      <rPr>
        <sz val="9"/>
        <color indexed="8"/>
        <rFont val="Symbol"/>
        <family val="1"/>
      </rPr>
      <t>a</t>
    </r>
  </si>
  <si>
    <r>
      <t>sen</t>
    </r>
    <r>
      <rPr>
        <sz val="9"/>
        <color indexed="8"/>
        <rFont val="Symbol"/>
        <family val="1"/>
      </rPr>
      <t>b</t>
    </r>
  </si>
  <si>
    <t>b</t>
  </si>
  <si>
    <r>
      <t>sen</t>
    </r>
    <r>
      <rPr>
        <sz val="9"/>
        <color indexed="8"/>
        <rFont val="Symbol"/>
        <family val="1"/>
      </rPr>
      <t>a</t>
    </r>
  </si>
  <si>
    <t>a</t>
  </si>
  <si>
    <t>g</t>
  </si>
  <si>
    <t>y</t>
  </si>
  <si>
    <t>Xp</t>
  </si>
  <si>
    <t>Zp</t>
  </si>
  <si>
    <t>cm</t>
  </si>
  <si>
    <t>Angoli dei link</t>
  </si>
  <si>
    <t>Z alla base</t>
  </si>
  <si>
    <t>P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</si>
</sst>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0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Symbol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Symbol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Symbol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164" fontId="6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64" fontId="8" fillId="33" borderId="12" xfId="0" applyNumberFormat="1" applyFont="1" applyFill="1" applyBorder="1" applyAlignment="1">
      <alignment/>
    </xf>
    <xf numFmtId="1" fontId="7" fillId="33" borderId="13" xfId="0" applyNumberFormat="1" applyFont="1" applyFill="1" applyBorder="1" applyAlignment="1">
      <alignment/>
    </xf>
    <xf numFmtId="164" fontId="7" fillId="33" borderId="13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164" fontId="6" fillId="0" borderId="15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0" fillId="0" borderId="0" xfId="0" applyFont="1" applyAlignment="1">
      <alignment/>
    </xf>
    <xf numFmtId="1" fontId="7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9"/>
          <c:w val="0.9615"/>
          <c:h val="0.95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ymbol val="square"/>
              <c:size val="11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4F81BD"/>
              </a:solidFill>
              <a:ln w="381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ymbol val="dash"/>
              <c:size val="8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base1!$B$15:$B$19</c:f>
              <c:numCache/>
            </c:numRef>
          </c:xVal>
          <c:yVal>
            <c:numRef>
              <c:f>base1!$C$15:$C$19</c:f>
              <c:numCache/>
            </c:numRef>
          </c:yVal>
          <c:smooth val="0"/>
        </c:ser>
        <c:axId val="29320187"/>
        <c:axId val="62555092"/>
      </c:scatterChart>
      <c:valAx>
        <c:axId val="29320187"/>
        <c:scaling>
          <c:orientation val="minMax"/>
          <c:max val="60"/>
          <c:min val="-30"/>
        </c:scaling>
        <c:axPos val="b"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55092"/>
        <c:crosses val="autoZero"/>
        <c:crossBetween val="midCat"/>
        <c:dispUnits/>
        <c:majorUnit val="10"/>
        <c:minorUnit val="5"/>
      </c:valAx>
      <c:valAx>
        <c:axId val="62555092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FFFFCC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320187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1625"/>
          <c:w val="0.952"/>
          <c:h val="0.96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ymbol val="square"/>
              <c:size val="10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ln w="38100">
                <a:solidFill>
                  <a:srgbClr val="666699"/>
                </a:solidFill>
              </a:ln>
            </c:spPr>
            <c:marker>
              <c:size val="10"/>
              <c:spPr>
                <a:noFill/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ymbol val="dash"/>
              <c:size val="8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base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antropomorfo!$B$22:$B$26</c:f>
              <c:numCache/>
            </c:numRef>
          </c:xVal>
          <c:yVal>
            <c:numRef>
              <c:f>antropomorfo!$C$22:$C$26</c:f>
              <c:numCache/>
            </c:numRef>
          </c:yVal>
          <c:smooth val="0"/>
        </c:ser>
        <c:axId val="26124917"/>
        <c:axId val="33797662"/>
      </c:scatterChart>
      <c:valAx>
        <c:axId val="26124917"/>
        <c:scaling>
          <c:orientation val="minMax"/>
          <c:max val="500"/>
          <c:min val="-100"/>
        </c:scaling>
        <c:axPos val="b"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97662"/>
        <c:crosses val="autoZero"/>
        <c:crossBetween val="midCat"/>
        <c:dispUnits/>
        <c:majorUnit val="50"/>
        <c:minorUnit val="25"/>
      </c:valAx>
      <c:valAx>
        <c:axId val="33797662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24917"/>
        <c:crosses val="autoZero"/>
        <c:crossBetween val="midCat"/>
        <c:dispUnits/>
        <c:majorUnit val="50"/>
        <c:minorUnit val="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875"/>
          <c:w val="0.992"/>
          <c:h val="0.9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piano del braccio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antropomorfo!$B$32:$B$33</c:f>
              <c:numCache/>
            </c:numRef>
          </c:xVal>
          <c:yVal>
            <c:numRef>
              <c:f>antropomorfo!$C$32:$C$33</c:f>
              <c:numCache/>
            </c:numRef>
          </c:yVal>
          <c:smooth val="0"/>
        </c:ser>
        <c:axId val="35743503"/>
        <c:axId val="53256072"/>
      </c:scatterChart>
      <c:valAx>
        <c:axId val="35743503"/>
        <c:scaling>
          <c:orientation val="minMax"/>
          <c:max val="500"/>
          <c:min val="0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56072"/>
        <c:crosses val="autoZero"/>
        <c:crossBetween val="midCat"/>
        <c:dispUnits/>
        <c:majorUnit val="50"/>
        <c:minorUnit val="25"/>
      </c:valAx>
      <c:valAx>
        <c:axId val="53256072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43503"/>
        <c:crosses val="autoZero"/>
        <c:crossBetween val="midCat"/>
        <c:dispUnits/>
        <c:majorUnit val="50"/>
        <c:minorUnit val="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75"/>
          <c:w val="0.96425"/>
          <c:h val="0.94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ymbol val="square"/>
              <c:size val="11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4F81BD"/>
              </a:solidFill>
              <a:ln w="381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base2!$B$20:$B$24</c:f>
              <c:numCache/>
            </c:numRef>
          </c:xVal>
          <c:yVal>
            <c:numRef>
              <c:f>base2!$C$20:$C$24</c:f>
              <c:numCache/>
            </c:numRef>
          </c:yVal>
          <c:smooth val="0"/>
        </c:ser>
        <c:axId val="9542601"/>
        <c:axId val="18774546"/>
      </c:scatterChart>
      <c:valAx>
        <c:axId val="9542601"/>
        <c:scaling>
          <c:orientation val="minMax"/>
          <c:max val="50"/>
          <c:min val="-30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74546"/>
        <c:crosses val="autoZero"/>
        <c:crossBetween val="midCat"/>
        <c:dispUnits/>
        <c:majorUnit val="10"/>
        <c:minorUnit val="5"/>
      </c:valAx>
      <c:valAx>
        <c:axId val="1877454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42601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525"/>
          <c:w val="0.96125"/>
          <c:h val="0.94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ymbol val="square"/>
              <c:size val="10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ln w="38100">
                <a:solidFill>
                  <a:srgbClr val="666699"/>
                </a:solidFill>
              </a:ln>
            </c:spPr>
            <c:marker>
              <c:size val="10"/>
              <c:spPr>
                <a:noFill/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triangle"/>
              <c:size val="10"/>
              <c:spPr>
                <a:noFill/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base!$B$20:$B$24</c:f>
              <c:numCache/>
            </c:numRef>
          </c:xVal>
          <c:yVal>
            <c:numRef>
              <c:f>base!$C$20:$C$24</c:f>
              <c:numCache/>
            </c:numRef>
          </c:yVal>
          <c:smooth val="0"/>
        </c:ser>
        <c:axId val="34753187"/>
        <c:axId val="44343228"/>
      </c:scatterChart>
      <c:valAx>
        <c:axId val="34753187"/>
        <c:scaling>
          <c:orientation val="minMax"/>
          <c:max val="60"/>
          <c:min val="-30"/>
        </c:scaling>
        <c:axPos val="b"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343228"/>
        <c:crosses val="autoZero"/>
        <c:crossBetween val="midCat"/>
        <c:dispUnits/>
        <c:majorUnit val="10"/>
        <c:minorUnit val="5"/>
      </c:valAx>
      <c:valAx>
        <c:axId val="4434322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53187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466725</xdr:colOff>
      <xdr:row>30</xdr:row>
      <xdr:rowOff>76200</xdr:rowOff>
    </xdr:to>
    <xdr:graphicFrame>
      <xdr:nvGraphicFramePr>
        <xdr:cNvPr id="1" name="Grafico 1"/>
        <xdr:cNvGraphicFramePr/>
      </xdr:nvGraphicFramePr>
      <xdr:xfrm>
        <a:off x="2486025" y="38100"/>
        <a:ext cx="46672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32</xdr:row>
      <xdr:rowOff>0</xdr:rowOff>
    </xdr:from>
    <xdr:to>
      <xdr:col>6</xdr:col>
      <xdr:colOff>180975</xdr:colOff>
      <xdr:row>47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19700"/>
          <a:ext cx="2667000" cy="2400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295275</xdr:colOff>
      <xdr:row>31</xdr:row>
      <xdr:rowOff>142875</xdr:rowOff>
    </xdr:from>
    <xdr:to>
      <xdr:col>16</xdr:col>
      <xdr:colOff>104775</xdr:colOff>
      <xdr:row>50</xdr:row>
      <xdr:rowOff>38100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5172075"/>
          <a:ext cx="5857875" cy="2905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0.55625</cdr:x>
      <cdr:y>0.031</cdr:y>
    </cdr:from>
    <cdr:to>
      <cdr:x>0.9665</cdr:x>
      <cdr:y>0.1045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095500" y="171450"/>
          <a:ext cx="15525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Piano verticale XY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0.56475</cdr:x>
      <cdr:y>0.035</cdr:y>
    </cdr:from>
    <cdr:to>
      <cdr:x>0.9835</cdr:x>
      <cdr:y>0.11025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876550" y="190500"/>
          <a:ext cx="21336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Piano X-Y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66675</xdr:rowOff>
    </xdr:from>
    <xdr:to>
      <xdr:col>16</xdr:col>
      <xdr:colOff>200025</xdr:colOff>
      <xdr:row>36</xdr:row>
      <xdr:rowOff>114300</xdr:rowOff>
    </xdr:to>
    <xdr:graphicFrame>
      <xdr:nvGraphicFramePr>
        <xdr:cNvPr id="1" name="Grafico 1"/>
        <xdr:cNvGraphicFramePr/>
      </xdr:nvGraphicFramePr>
      <xdr:xfrm>
        <a:off x="2447925" y="66675"/>
        <a:ext cx="37814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266700</xdr:colOff>
      <xdr:row>0</xdr:row>
      <xdr:rowOff>57150</xdr:rowOff>
    </xdr:from>
    <xdr:to>
      <xdr:col>29</xdr:col>
      <xdr:colOff>161925</xdr:colOff>
      <xdr:row>36</xdr:row>
      <xdr:rowOff>123825</xdr:rowOff>
    </xdr:to>
    <xdr:graphicFrame>
      <xdr:nvGraphicFramePr>
        <xdr:cNvPr id="2" name="Grafico 4"/>
        <xdr:cNvGraphicFramePr/>
      </xdr:nvGraphicFramePr>
      <xdr:xfrm>
        <a:off x="6296025" y="57150"/>
        <a:ext cx="5095875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14</xdr:col>
      <xdr:colOff>238125</xdr:colOff>
      <xdr:row>23</xdr:row>
      <xdr:rowOff>85725</xdr:rowOff>
    </xdr:to>
    <xdr:graphicFrame>
      <xdr:nvGraphicFramePr>
        <xdr:cNvPr id="1" name="Grafico 1"/>
        <xdr:cNvGraphicFramePr/>
      </xdr:nvGraphicFramePr>
      <xdr:xfrm>
        <a:off x="2419350" y="38100"/>
        <a:ext cx="50387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25</xdr:row>
      <xdr:rowOff>47625</xdr:rowOff>
    </xdr:from>
    <xdr:to>
      <xdr:col>6</xdr:col>
      <xdr:colOff>342900</xdr:colOff>
      <xdr:row>41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52825"/>
          <a:ext cx="2762250" cy="2447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352425</xdr:colOff>
      <xdr:row>23</xdr:row>
      <xdr:rowOff>142875</xdr:rowOff>
    </xdr:from>
    <xdr:to>
      <xdr:col>16</xdr:col>
      <xdr:colOff>209550</xdr:colOff>
      <xdr:row>42</xdr:row>
      <xdr:rowOff>66675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3343275"/>
          <a:ext cx="5857875" cy="2857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123825</xdr:rowOff>
    </xdr:from>
    <xdr:to>
      <xdr:col>18</xdr:col>
      <xdr:colOff>381000</xdr:colOff>
      <xdr:row>26</xdr:row>
      <xdr:rowOff>19050</xdr:rowOff>
    </xdr:to>
    <xdr:graphicFrame>
      <xdr:nvGraphicFramePr>
        <xdr:cNvPr id="1" name="Grafico 1"/>
        <xdr:cNvGraphicFramePr/>
      </xdr:nvGraphicFramePr>
      <xdr:xfrm>
        <a:off x="2581275" y="123825"/>
        <a:ext cx="46386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Q23" sqref="Q23"/>
    </sheetView>
  </sheetViews>
  <sheetFormatPr defaultColWidth="9.140625" defaultRowHeight="15"/>
  <cols>
    <col min="1" max="1" width="5.421875" style="1" customWidth="1"/>
    <col min="2" max="2" width="6.7109375" style="1" customWidth="1"/>
    <col min="3" max="3" width="6.28125" style="1" customWidth="1"/>
    <col min="4" max="4" width="4.421875" style="1" customWidth="1"/>
    <col min="5" max="5" width="5.421875" style="1" customWidth="1"/>
    <col min="6" max="15" width="9.00390625" style="1" customWidth="1"/>
    <col min="16" max="16" width="9.7109375" style="1" customWidth="1"/>
    <col min="17" max="16384" width="9.00390625" style="1" customWidth="1"/>
  </cols>
  <sheetData>
    <row r="1" ht="15.75">
      <c r="A1" s="25" t="s">
        <v>12</v>
      </c>
    </row>
    <row r="2" spans="1:3" ht="11.25">
      <c r="A2" s="14" t="s">
        <v>13</v>
      </c>
      <c r="B2" s="12">
        <v>30</v>
      </c>
      <c r="C2" s="12" t="s">
        <v>48</v>
      </c>
    </row>
    <row r="3" spans="1:6" ht="11.25">
      <c r="A3" s="14" t="s">
        <v>33</v>
      </c>
      <c r="B3" s="12">
        <v>25</v>
      </c>
      <c r="C3" s="12" t="s">
        <v>48</v>
      </c>
      <c r="D3" s="14" t="s">
        <v>46</v>
      </c>
      <c r="E3" s="34">
        <v>41</v>
      </c>
      <c r="F3" s="1" t="s">
        <v>50</v>
      </c>
    </row>
    <row r="4" spans="1:6" ht="11.25">
      <c r="A4" s="14" t="s">
        <v>34</v>
      </c>
      <c r="B4" s="12">
        <v>16</v>
      </c>
      <c r="C4" s="12" t="s">
        <v>48</v>
      </c>
      <c r="D4" s="14" t="s">
        <v>47</v>
      </c>
      <c r="E4" s="34">
        <v>14</v>
      </c>
      <c r="F4" s="17">
        <f>-$B$2+E4</f>
        <v>-16</v>
      </c>
    </row>
    <row r="5" spans="1:5" ht="11.25">
      <c r="A5" s="14" t="s">
        <v>35</v>
      </c>
      <c r="B5" s="12">
        <v>16</v>
      </c>
      <c r="C5" s="12" t="s">
        <v>48</v>
      </c>
      <c r="D5" s="35" t="s">
        <v>45</v>
      </c>
      <c r="E5" s="34">
        <v>-90</v>
      </c>
    </row>
    <row r="6" spans="2:3" ht="9" customHeight="1">
      <c r="B6" s="3"/>
      <c r="C6" s="3"/>
    </row>
    <row r="7" spans="1:3" ht="11.25">
      <c r="A7" s="1" t="s">
        <v>37</v>
      </c>
      <c r="B7" s="3">
        <f>$E$3-$B$5*COS(RADIANS($E$5))</f>
        <v>41</v>
      </c>
      <c r="C7" s="3" t="s">
        <v>48</v>
      </c>
    </row>
    <row r="8" spans="1:3" ht="11.25">
      <c r="A8" s="1" t="s">
        <v>38</v>
      </c>
      <c r="B8" s="3">
        <f>$F$4-$B$5*SIN(RADIANS($E$5))</f>
        <v>0</v>
      </c>
      <c r="C8" s="3" t="s">
        <v>48</v>
      </c>
    </row>
    <row r="9" ht="11.25">
      <c r="B9" s="2"/>
    </row>
    <row r="10" spans="1:4" ht="11.25">
      <c r="A10" s="4" t="s">
        <v>41</v>
      </c>
      <c r="B10" s="3">
        <f>-DEGREES(ACOS((B7^2+B8^2-B3^2-B4^2)/(2*B3*B4)))</f>
        <v>0</v>
      </c>
      <c r="C10" s="1" t="s">
        <v>31</v>
      </c>
      <c r="D10" s="3" t="s">
        <v>11</v>
      </c>
    </row>
    <row r="11" spans="1:3" ht="11.25">
      <c r="A11" s="4" t="s">
        <v>43</v>
      </c>
      <c r="B11" s="3">
        <f>DEGREES(ATAN2(B7,B8)-ATAN2(B3+B4*COS(RADIANS(B10)),B4*SIN(RADIANS(B10))))</f>
        <v>0</v>
      </c>
      <c r="C11" s="3" t="s">
        <v>31</v>
      </c>
    </row>
    <row r="12" spans="1:3" ht="11.25">
      <c r="A12" s="4" t="s">
        <v>44</v>
      </c>
      <c r="B12" s="3">
        <f>$E$5-$B$11-B10</f>
        <v>-90</v>
      </c>
      <c r="C12" s="3" t="s">
        <v>31</v>
      </c>
    </row>
    <row r="13" spans="2:3" ht="12" thickBot="1">
      <c r="B13" s="3"/>
      <c r="C13" s="3"/>
    </row>
    <row r="14" spans="1:5" ht="12" thickBot="1">
      <c r="A14" s="24" t="s">
        <v>30</v>
      </c>
      <c r="B14" s="23" t="s">
        <v>8</v>
      </c>
      <c r="C14" s="23" t="s">
        <v>25</v>
      </c>
      <c r="D14" s="22" t="s">
        <v>28</v>
      </c>
      <c r="E14" s="21" t="s">
        <v>15</v>
      </c>
    </row>
    <row r="15" spans="1:5" ht="11.25">
      <c r="A15" s="26" t="s">
        <v>36</v>
      </c>
      <c r="B15" s="18">
        <v>0</v>
      </c>
      <c r="C15" s="18">
        <v>0</v>
      </c>
      <c r="D15" s="18"/>
      <c r="E15" s="18"/>
    </row>
    <row r="16" spans="1:5" ht="12.75" customHeight="1">
      <c r="A16" s="20">
        <v>0</v>
      </c>
      <c r="B16" s="18">
        <v>0</v>
      </c>
      <c r="C16" s="18">
        <f>$B$2</f>
        <v>30</v>
      </c>
      <c r="D16" s="12">
        <f>((B15-B16)^2+(C15-C16)^2)^0.5</f>
        <v>30</v>
      </c>
      <c r="E16" s="18"/>
    </row>
    <row r="17" spans="1:6" ht="14.25">
      <c r="A17" s="14">
        <v>1</v>
      </c>
      <c r="B17" s="12">
        <f>$B$3*COS(RADIANS($B$11))</f>
        <v>25</v>
      </c>
      <c r="C17" s="12">
        <f>$B$3*SIN(RADIANS($B$11))+$B$2</f>
        <v>30</v>
      </c>
      <c r="D17" s="12">
        <f>((B16-B17)^2+(C16-C17)^2)^0.5</f>
        <v>25</v>
      </c>
      <c r="E17" s="12">
        <f>$B$11</f>
        <v>0</v>
      </c>
      <c r="F17" s="36" t="s">
        <v>43</v>
      </c>
    </row>
    <row r="18" spans="1:6" ht="14.25">
      <c r="A18" s="14">
        <v>2</v>
      </c>
      <c r="B18" s="12">
        <f>$B$7</f>
        <v>41</v>
      </c>
      <c r="C18" s="12">
        <f>$B$8+$B$2</f>
        <v>30</v>
      </c>
      <c r="D18" s="12">
        <f>((B17-B18)^2+(C17-C18)^2)^0.5</f>
        <v>16</v>
      </c>
      <c r="E18" s="12">
        <f>$B$10</f>
        <v>0</v>
      </c>
      <c r="F18" s="36" t="s">
        <v>41</v>
      </c>
    </row>
    <row r="19" spans="1:6" ht="14.25">
      <c r="A19" s="40" t="s">
        <v>51</v>
      </c>
      <c r="B19" s="12">
        <f>$E$3</f>
        <v>41</v>
      </c>
      <c r="C19" s="12">
        <f>$F$4+$B$2</f>
        <v>14</v>
      </c>
      <c r="D19" s="27">
        <f>((B18-B19)^2+(C18-C19)^2)^0.5</f>
        <v>16</v>
      </c>
      <c r="E19" s="12">
        <f>$B$12</f>
        <v>-90</v>
      </c>
      <c r="F19" s="36" t="s">
        <v>44</v>
      </c>
    </row>
    <row r="20" spans="5:6" ht="14.25">
      <c r="E20" s="28">
        <f>E17+E18+E19</f>
        <v>-90</v>
      </c>
      <c r="F20" s="36" t="s">
        <v>45</v>
      </c>
    </row>
    <row r="24" ht="11.25">
      <c r="B24" s="2"/>
    </row>
    <row r="25" ht="11.25">
      <c r="B25" s="2"/>
    </row>
    <row r="31" ht="11.25">
      <c r="A31" s="8" t="s">
        <v>49</v>
      </c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9" ht="12"/>
    <row r="50" ht="12"/>
  </sheetData>
  <sheetProtection/>
  <printOptions/>
  <pageMargins left="0.6299212598425197" right="0.43307086614173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G8" sqref="G8"/>
    </sheetView>
  </sheetViews>
  <sheetFormatPr defaultColWidth="6.00390625" defaultRowHeight="15"/>
  <cols>
    <col min="1" max="1" width="6.8515625" style="1" customWidth="1"/>
    <col min="2" max="2" width="6.140625" style="1" bestFit="1" customWidth="1"/>
    <col min="3" max="3" width="6.28125" style="1" customWidth="1"/>
    <col min="4" max="4" width="2.421875" style="1" bestFit="1" customWidth="1"/>
    <col min="5" max="5" width="4.421875" style="1" customWidth="1"/>
    <col min="6" max="6" width="4.8515625" style="1" customWidth="1"/>
    <col min="7" max="7" width="5.421875" style="1" customWidth="1"/>
    <col min="8" max="16384" width="6.00390625" style="1" customWidth="1"/>
  </cols>
  <sheetData>
    <row r="1" spans="1:7" ht="18.75">
      <c r="A1" s="30" t="s">
        <v>12</v>
      </c>
      <c r="B1" s="30"/>
      <c r="C1" s="30"/>
      <c r="D1" s="30"/>
      <c r="E1" s="30"/>
      <c r="F1" s="30"/>
      <c r="G1" s="30"/>
    </row>
    <row r="2" spans="1:6" ht="11.25">
      <c r="A2" s="8" t="s">
        <v>13</v>
      </c>
      <c r="B2" s="3">
        <v>300</v>
      </c>
      <c r="C2" s="3"/>
      <c r="D2" s="3" t="s">
        <v>2</v>
      </c>
      <c r="E2" s="7">
        <v>400</v>
      </c>
      <c r="F2" s="3"/>
    </row>
    <row r="3" spans="1:5" ht="11.25">
      <c r="A3" s="8" t="s">
        <v>3</v>
      </c>
      <c r="B3" s="3">
        <v>250</v>
      </c>
      <c r="C3" s="3"/>
      <c r="D3" s="3" t="s">
        <v>24</v>
      </c>
      <c r="E3" s="7">
        <v>0</v>
      </c>
    </row>
    <row r="4" spans="1:5" ht="11.25">
      <c r="A4" s="8" t="s">
        <v>4</v>
      </c>
      <c r="B4" s="3">
        <v>160</v>
      </c>
      <c r="C4" s="3"/>
      <c r="D4" s="3" t="s">
        <v>10</v>
      </c>
      <c r="E4" s="7">
        <v>130</v>
      </c>
    </row>
    <row r="5" spans="1:6" ht="14.25">
      <c r="A5" s="8" t="s">
        <v>5</v>
      </c>
      <c r="B5" s="3">
        <v>160</v>
      </c>
      <c r="C5" s="3"/>
      <c r="D5" s="36" t="s">
        <v>45</v>
      </c>
      <c r="E5" s="7">
        <v>-90</v>
      </c>
      <c r="F5" s="3"/>
    </row>
    <row r="6" spans="2:6" ht="7.5" customHeight="1">
      <c r="B6" s="3"/>
      <c r="C6" s="3"/>
      <c r="D6" s="3"/>
      <c r="E6" s="7"/>
      <c r="F6" s="3"/>
    </row>
    <row r="7" spans="1:6" ht="11.25">
      <c r="A7" s="1" t="s">
        <v>37</v>
      </c>
      <c r="B7" s="3">
        <f>$E$7-$B$5*COS(RADIANS($E$5))</f>
        <v>400</v>
      </c>
      <c r="C7" s="3"/>
      <c r="D7" s="3" t="s">
        <v>27</v>
      </c>
      <c r="E7" s="7">
        <f>SQRT(E2^2+E3^2)</f>
        <v>400</v>
      </c>
      <c r="F7" s="3"/>
    </row>
    <row r="8" spans="1:6" ht="11.25">
      <c r="A8" s="1" t="s">
        <v>38</v>
      </c>
      <c r="B8" s="3">
        <f>$B$19-$B$5*SIN(RADIANS($E$5))</f>
        <v>-10</v>
      </c>
      <c r="C8" s="3"/>
      <c r="D8" s="3"/>
      <c r="E8" s="7"/>
      <c r="F8" s="3"/>
    </row>
    <row r="9" spans="2:6" ht="7.5" customHeight="1">
      <c r="B9" s="3"/>
      <c r="C9" s="3"/>
      <c r="D9" s="3"/>
      <c r="E9" s="7"/>
      <c r="F9" s="3"/>
    </row>
    <row r="10" spans="1:6" ht="11.25">
      <c r="A10" s="1" t="s">
        <v>19</v>
      </c>
      <c r="B10" s="2">
        <f>($B$7^2+$B$8^2-$B$3^2-$B$4^2)/(2*$B$3*$B$4)</f>
        <v>0.9</v>
      </c>
      <c r="C10" s="3">
        <f>$B$10^2+$B$11^2</f>
        <v>1</v>
      </c>
      <c r="D10" s="3"/>
      <c r="E10" s="7"/>
      <c r="F10" s="3"/>
    </row>
    <row r="11" spans="1:6" ht="11.25">
      <c r="A11" s="1" t="s">
        <v>20</v>
      </c>
      <c r="B11" s="2">
        <f>-SQRT(1-$B$10^2)</f>
        <v>-0.4358898943540673</v>
      </c>
      <c r="C11" s="31" t="s">
        <v>11</v>
      </c>
      <c r="D11" s="31"/>
      <c r="E11" s="31"/>
      <c r="F11" s="3"/>
    </row>
    <row r="12" spans="1:6" ht="11.25">
      <c r="A12" s="4" t="s">
        <v>18</v>
      </c>
      <c r="B12" s="3">
        <f>DEGREES(ATAN2(B10,B11))</f>
        <v>-25.841932763167126</v>
      </c>
      <c r="C12" s="3"/>
      <c r="D12" s="3"/>
      <c r="E12" s="7"/>
      <c r="F12" s="3"/>
    </row>
    <row r="13" spans="2:6" ht="7.5" customHeight="1">
      <c r="B13" s="3"/>
      <c r="C13" s="3"/>
      <c r="D13" s="3"/>
      <c r="E13" s="7"/>
      <c r="F13" s="3"/>
    </row>
    <row r="14" spans="1:6" ht="11.25">
      <c r="A14" s="1" t="s">
        <v>21</v>
      </c>
      <c r="B14" s="2">
        <f>(B7*(B3+B4*B10)+B8*B4*B11)/(B7^2+B8^2)</f>
        <v>0.988740935858629</v>
      </c>
      <c r="C14" s="3">
        <f>B14^2+B15^2</f>
        <v>0.9999999999999999</v>
      </c>
      <c r="D14" s="3"/>
      <c r="E14" s="7"/>
      <c r="F14" s="3"/>
    </row>
    <row r="15" spans="1:6" ht="11.25">
      <c r="A15" s="1" t="s">
        <v>22</v>
      </c>
      <c r="B15" s="2">
        <f>(B8*(B3+B4*B10)-B7*B4*B11)/(B7^2+B8^2)</f>
        <v>0.1496374343451612</v>
      </c>
      <c r="C15" s="3"/>
      <c r="D15" s="3"/>
      <c r="E15" s="7"/>
      <c r="F15" s="3"/>
    </row>
    <row r="16" spans="1:6" ht="11.25">
      <c r="A16" s="4" t="s">
        <v>16</v>
      </c>
      <c r="B16" s="3">
        <f>DEGREES(ATAN2(B14,B15))</f>
        <v>8.605915940036594</v>
      </c>
      <c r="C16" s="3"/>
      <c r="D16" s="3"/>
      <c r="E16" s="7"/>
      <c r="F16" s="3"/>
    </row>
    <row r="17" spans="1:6" ht="11.25">
      <c r="A17" s="4" t="s">
        <v>17</v>
      </c>
      <c r="B17" s="3">
        <f>$E$5-$B$16-$B$12</f>
        <v>-72.76398317686947</v>
      </c>
      <c r="C17" s="3"/>
      <c r="D17" s="3"/>
      <c r="E17" s="7"/>
      <c r="F17" s="3"/>
    </row>
    <row r="18" spans="2:6" ht="9.75" customHeight="1">
      <c r="B18" s="3"/>
      <c r="C18" s="3"/>
      <c r="D18" s="3"/>
      <c r="E18" s="7"/>
      <c r="F18" s="3"/>
    </row>
    <row r="19" spans="1:2" ht="11.25">
      <c r="A19" s="1" t="s">
        <v>29</v>
      </c>
      <c r="B19" s="7">
        <f>$E$4-$B$2</f>
        <v>-170</v>
      </c>
    </row>
    <row r="21" spans="1:6" ht="11.25">
      <c r="A21" s="8" t="s">
        <v>7</v>
      </c>
      <c r="B21" s="11" t="s">
        <v>26</v>
      </c>
      <c r="C21" s="11" t="s">
        <v>25</v>
      </c>
      <c r="D21" s="9"/>
      <c r="E21" s="37" t="s">
        <v>28</v>
      </c>
      <c r="F21" s="38" t="s">
        <v>15</v>
      </c>
    </row>
    <row r="22" spans="1:6" ht="11.25">
      <c r="A22" s="5" t="s">
        <v>23</v>
      </c>
      <c r="B22" s="12">
        <v>0</v>
      </c>
      <c r="C22" s="12">
        <v>0</v>
      </c>
      <c r="D22" s="3"/>
      <c r="E22" s="15"/>
      <c r="F22" s="39"/>
    </row>
    <row r="23" spans="1:6" ht="11.25">
      <c r="A23" s="1">
        <v>0</v>
      </c>
      <c r="B23" s="12">
        <v>0</v>
      </c>
      <c r="C23" s="12">
        <f>$B$2</f>
        <v>300</v>
      </c>
      <c r="D23" s="3"/>
      <c r="E23" s="15">
        <f>B2</f>
        <v>300</v>
      </c>
      <c r="F23" s="39"/>
    </row>
    <row r="24" spans="1:7" ht="14.25">
      <c r="A24" s="1">
        <v>1</v>
      </c>
      <c r="B24" s="12">
        <f>$B$3*COS(RADIANS(B16))</f>
        <v>247.18523396465724</v>
      </c>
      <c r="C24" s="12">
        <f>$B$3*SIN(RADIANS($B$16))+$B$2</f>
        <v>337.4093585862903</v>
      </c>
      <c r="D24" s="3"/>
      <c r="E24" s="15">
        <f>((B23-B24)^2+(C23-C24)^2)^0.5</f>
        <v>249.99999999999997</v>
      </c>
      <c r="F24" s="39">
        <f>$B$16</f>
        <v>8.605915940036594</v>
      </c>
      <c r="G24" s="36" t="s">
        <v>43</v>
      </c>
    </row>
    <row r="25" spans="1:7" ht="14.25">
      <c r="A25" s="1">
        <v>2</v>
      </c>
      <c r="B25" s="12">
        <f>$B$7</f>
        <v>400</v>
      </c>
      <c r="C25" s="12">
        <f>$B$8+$B$2</f>
        <v>290</v>
      </c>
      <c r="D25" s="3"/>
      <c r="E25" s="15">
        <f>((B24-B25)^2+(C24-C25)^2)^0.5</f>
        <v>160</v>
      </c>
      <c r="F25" s="39">
        <f>$B$12</f>
        <v>-25.841932763167126</v>
      </c>
      <c r="G25" s="36" t="s">
        <v>41</v>
      </c>
    </row>
    <row r="26" spans="1:7" ht="14.25">
      <c r="A26" s="1">
        <v>3</v>
      </c>
      <c r="B26" s="12">
        <f>$E$7</f>
        <v>400</v>
      </c>
      <c r="C26" s="12">
        <f>$B$19+$B$2</f>
        <v>130</v>
      </c>
      <c r="D26" s="3"/>
      <c r="E26" s="15">
        <f>((B25-B26)^2+(C25-C26)^2)^0.5</f>
        <v>160</v>
      </c>
      <c r="F26" s="39">
        <f>$B$17</f>
        <v>-72.76398317686947</v>
      </c>
      <c r="G26" s="36" t="s">
        <v>44</v>
      </c>
    </row>
    <row r="27" spans="6:7" ht="14.25">
      <c r="F27" s="3">
        <f>SUM(F24:F26)</f>
        <v>-90</v>
      </c>
      <c r="G27" s="36" t="s">
        <v>45</v>
      </c>
    </row>
    <row r="28" spans="1:2" ht="11.25">
      <c r="A28" s="1" t="s">
        <v>37</v>
      </c>
      <c r="B28" s="2">
        <f>$B$3*COS(RADIANS($B$16))+$B$4*COS(RADIANS($B$16+$B$12))</f>
        <v>400</v>
      </c>
    </row>
    <row r="29" spans="1:2" ht="11.25">
      <c r="A29" s="1" t="s">
        <v>38</v>
      </c>
      <c r="B29" s="2">
        <f>$B$3*SIN(RADIANS($B$16))+$B$4*SIN(RADIANS($B$16+$B$12))</f>
        <v>-10.000000000000007</v>
      </c>
    </row>
    <row r="31" spans="1:6" ht="11.25">
      <c r="A31" s="8" t="s">
        <v>7</v>
      </c>
      <c r="B31" s="13" t="s">
        <v>8</v>
      </c>
      <c r="C31" s="13" t="s">
        <v>9</v>
      </c>
      <c r="D31" s="10"/>
      <c r="E31" s="10" t="s">
        <v>28</v>
      </c>
      <c r="F31" s="16" t="s">
        <v>15</v>
      </c>
    </row>
    <row r="32" spans="1:6" ht="11.25">
      <c r="A32" s="1" t="s">
        <v>13</v>
      </c>
      <c r="B32" s="14">
        <v>0</v>
      </c>
      <c r="C32" s="14">
        <v>0</v>
      </c>
      <c r="F32" s="8"/>
    </row>
    <row r="33" spans="1:6" ht="11.25">
      <c r="A33" s="1">
        <v>3</v>
      </c>
      <c r="B33" s="15">
        <f>$E$2</f>
        <v>400</v>
      </c>
      <c r="C33" s="15">
        <f>$E$3</f>
        <v>0</v>
      </c>
      <c r="E33" s="1">
        <f>SQRT(B33^2+C33^2)</f>
        <v>400</v>
      </c>
      <c r="F33" s="8">
        <f>DEGREES(ATAN2($B$33,$C$33))</f>
        <v>0</v>
      </c>
    </row>
  </sheetData>
  <sheetProtection/>
  <mergeCells count="2">
    <mergeCell ref="A1:G1"/>
    <mergeCell ref="C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421875" style="1" customWidth="1"/>
    <col min="2" max="2" width="6.7109375" style="1" customWidth="1"/>
    <col min="3" max="3" width="6.28125" style="1" customWidth="1"/>
    <col min="4" max="4" width="3.421875" style="1" customWidth="1"/>
    <col min="5" max="5" width="5.421875" style="1" customWidth="1"/>
    <col min="6" max="16384" width="9.00390625" style="1" customWidth="1"/>
  </cols>
  <sheetData>
    <row r="1" ht="15.75">
      <c r="A1" s="25" t="s">
        <v>12</v>
      </c>
    </row>
    <row r="2" spans="1:3" ht="11.25">
      <c r="A2" s="1" t="s">
        <v>13</v>
      </c>
      <c r="B2" s="3">
        <v>30</v>
      </c>
      <c r="C2" s="3"/>
    </row>
    <row r="3" spans="1:5" ht="11.25">
      <c r="A3" s="1" t="s">
        <v>33</v>
      </c>
      <c r="B3" s="3">
        <v>25</v>
      </c>
      <c r="C3" s="3"/>
      <c r="D3" s="1" t="s">
        <v>2</v>
      </c>
      <c r="E3" s="1">
        <v>57</v>
      </c>
    </row>
    <row r="4" spans="1:5" ht="11.25">
      <c r="A4" s="1" t="s">
        <v>34</v>
      </c>
      <c r="B4" s="3">
        <v>16</v>
      </c>
      <c r="C4" s="3"/>
      <c r="D4" s="1" t="s">
        <v>10</v>
      </c>
      <c r="E4" s="1">
        <v>0</v>
      </c>
    </row>
    <row r="5" spans="1:5" ht="11.25">
      <c r="A5" s="1" t="s">
        <v>35</v>
      </c>
      <c r="B5" s="3">
        <v>16</v>
      </c>
      <c r="C5" s="3"/>
      <c r="D5" s="4" t="s">
        <v>45</v>
      </c>
      <c r="E5" s="1">
        <v>0</v>
      </c>
    </row>
    <row r="6" spans="2:3" ht="9" customHeight="1">
      <c r="B6" s="3"/>
      <c r="C6" s="3"/>
    </row>
    <row r="7" spans="1:3" ht="11.25">
      <c r="A7" s="1" t="s">
        <v>37</v>
      </c>
      <c r="B7" s="3">
        <f>$E$3-$B$5*COS(RADIANS($E$5))</f>
        <v>41</v>
      </c>
      <c r="C7" s="3"/>
    </row>
    <row r="8" spans="1:3" ht="11.25">
      <c r="A8" s="1" t="s">
        <v>38</v>
      </c>
      <c r="B8" s="3">
        <f>$E$4-$B$5*SIN(RADIANS($E$5))</f>
        <v>0</v>
      </c>
      <c r="C8" s="3"/>
    </row>
    <row r="9" spans="2:3" ht="6.75" customHeight="1">
      <c r="B9" s="3"/>
      <c r="C9" s="3"/>
    </row>
    <row r="10" spans="1:3" ht="11.25">
      <c r="A10" s="1" t="s">
        <v>39</v>
      </c>
      <c r="B10" s="2">
        <f>($B$7^2+$B$8^2-$B$3^2-$B$4^2)/(2*$B$3*$B$4)</f>
        <v>1</v>
      </c>
      <c r="C10" s="3" t="s">
        <v>32</v>
      </c>
    </row>
    <row r="11" spans="1:3" ht="11.25">
      <c r="A11" s="1" t="s">
        <v>40</v>
      </c>
      <c r="B11" s="2">
        <f>-SQRT(1-$B$10^2)</f>
        <v>0</v>
      </c>
      <c r="C11" s="3" t="s">
        <v>11</v>
      </c>
    </row>
    <row r="12" spans="1:3" ht="11.25">
      <c r="A12" s="4" t="s">
        <v>41</v>
      </c>
      <c r="B12" s="3">
        <f>DEGREES(ATAN2($B$10,$B$11))</f>
        <v>0</v>
      </c>
      <c r="C12" s="3" t="s">
        <v>31</v>
      </c>
    </row>
    <row r="13" spans="2:3" ht="11.25">
      <c r="B13" s="3"/>
      <c r="C13" s="3"/>
    </row>
    <row r="14" spans="1:3" ht="11.25">
      <c r="A14" s="1" t="s">
        <v>39</v>
      </c>
      <c r="B14" s="2">
        <f>($B$7*($B$3+$B$4*$B$10)+$B$8*$B$4*$B$11)/($B$7^2+$B$8^2)</f>
        <v>1</v>
      </c>
      <c r="C14" s="3" t="s">
        <v>32</v>
      </c>
    </row>
    <row r="15" spans="1:3" ht="11.25">
      <c r="A15" s="1" t="s">
        <v>42</v>
      </c>
      <c r="B15" s="2">
        <f>($B$8*($B$3+$B$4*$B$10)-$B$7*$B$4*$B$11)/($B$7^2+$B$8^2)</f>
        <v>0</v>
      </c>
      <c r="C15" s="3" t="s">
        <v>32</v>
      </c>
    </row>
    <row r="16" spans="1:3" ht="11.25">
      <c r="A16" s="4" t="s">
        <v>43</v>
      </c>
      <c r="B16" s="3">
        <f>DEGREES(ATAN2($B$14,$B$15))</f>
        <v>0</v>
      </c>
      <c r="C16" s="3" t="s">
        <v>31</v>
      </c>
    </row>
    <row r="17" spans="1:3" ht="11.25">
      <c r="A17" s="4" t="s">
        <v>44</v>
      </c>
      <c r="B17" s="3">
        <f>$E$5-$B$16-$B$12</f>
        <v>0</v>
      </c>
      <c r="C17" s="3" t="s">
        <v>31</v>
      </c>
    </row>
    <row r="18" spans="2:3" ht="6" customHeight="1" thickBot="1">
      <c r="B18" s="3"/>
      <c r="C18" s="3"/>
    </row>
    <row r="19" spans="1:6" ht="12" thickBot="1">
      <c r="A19" s="24" t="s">
        <v>30</v>
      </c>
      <c r="B19" s="23" t="s">
        <v>8</v>
      </c>
      <c r="C19" s="23" t="s">
        <v>25</v>
      </c>
      <c r="D19" s="22" t="s">
        <v>28</v>
      </c>
      <c r="E19" s="21" t="s">
        <v>15</v>
      </c>
      <c r="F19" s="17">
        <f>E22+E23+E24</f>
        <v>0</v>
      </c>
    </row>
    <row r="20" spans="1:5" ht="11.25">
      <c r="A20" s="26" t="s">
        <v>36</v>
      </c>
      <c r="B20" s="18">
        <v>0</v>
      </c>
      <c r="C20" s="18">
        <v>0</v>
      </c>
      <c r="D20" s="19"/>
      <c r="E20" s="18"/>
    </row>
    <row r="21" spans="1:5" ht="11.25">
      <c r="A21" s="20">
        <v>0</v>
      </c>
      <c r="B21" s="18">
        <v>0</v>
      </c>
      <c r="C21" s="18">
        <f>$B$2</f>
        <v>30</v>
      </c>
      <c r="D21" s="15">
        <f>((B20-B21)^2+(C20-C21)^2)^0.5</f>
        <v>30</v>
      </c>
      <c r="E21" s="18"/>
    </row>
    <row r="22" spans="1:6" ht="11.25">
      <c r="A22" s="14">
        <v>1</v>
      </c>
      <c r="B22" s="12">
        <f>$B$3*COS(RADIANS($B$16))</f>
        <v>25</v>
      </c>
      <c r="C22" s="12">
        <f>$B$3*SIN(RADIANS($B$16))+$B$2</f>
        <v>30</v>
      </c>
      <c r="D22" s="15">
        <f>((B21-B22)^2+(C21-C22)^2)^0.5</f>
        <v>25</v>
      </c>
      <c r="E22" s="12">
        <f>$B$16</f>
        <v>0</v>
      </c>
      <c r="F22" s="29" t="s">
        <v>43</v>
      </c>
    </row>
    <row r="23" spans="1:6" ht="11.25">
      <c r="A23" s="14">
        <v>2</v>
      </c>
      <c r="B23" s="12">
        <f>$B$7</f>
        <v>41</v>
      </c>
      <c r="C23" s="12">
        <f>$B$8+$B$2</f>
        <v>30</v>
      </c>
      <c r="D23" s="15">
        <f>((B22-B23)^2+(C22-C23)^2)^0.5</f>
        <v>16</v>
      </c>
      <c r="E23" s="12">
        <f>$B$12</f>
        <v>0</v>
      </c>
      <c r="F23" s="29" t="s">
        <v>41</v>
      </c>
    </row>
    <row r="24" spans="1:6" ht="12">
      <c r="A24" s="14">
        <v>3</v>
      </c>
      <c r="B24" s="12">
        <f>$E$3</f>
        <v>57</v>
      </c>
      <c r="C24" s="12">
        <f>$E$4+$B$2</f>
        <v>30</v>
      </c>
      <c r="D24" s="15">
        <f>((B23-B24)^2+(C23-C24)^2)^0.5</f>
        <v>16</v>
      </c>
      <c r="E24" s="12">
        <f>$B$17</f>
        <v>0</v>
      </c>
      <c r="F24" s="29" t="s">
        <v>44</v>
      </c>
    </row>
    <row r="25" ht="12"/>
    <row r="26" ht="12">
      <c r="B26" s="2"/>
    </row>
    <row r="27" ht="12">
      <c r="B27" s="2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</sheetData>
  <sheetProtection/>
  <printOptions/>
  <pageMargins left="0.6299212598425197" right="0.43307086614173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0" sqref="B10"/>
    </sheetView>
  </sheetViews>
  <sheetFormatPr defaultColWidth="6.00390625" defaultRowHeight="15"/>
  <cols>
    <col min="1" max="1" width="5.57421875" style="1" customWidth="1"/>
    <col min="2" max="2" width="6.140625" style="1" bestFit="1" customWidth="1"/>
    <col min="3" max="3" width="6.28125" style="1" customWidth="1"/>
    <col min="4" max="4" width="2.421875" style="1" bestFit="1" customWidth="1"/>
    <col min="5" max="5" width="4.140625" style="1" customWidth="1"/>
    <col min="6" max="16384" width="6.00390625" style="1" customWidth="1"/>
  </cols>
  <sheetData>
    <row r="1" spans="1:7" ht="11.25">
      <c r="A1" s="32" t="s">
        <v>12</v>
      </c>
      <c r="B1" s="32"/>
      <c r="C1" s="32"/>
      <c r="D1" s="32"/>
      <c r="E1" s="32"/>
      <c r="F1" s="32"/>
      <c r="G1" s="32"/>
    </row>
    <row r="2" spans="1:6" ht="11.25">
      <c r="A2" s="1" t="s">
        <v>13</v>
      </c>
      <c r="B2" s="3">
        <v>0</v>
      </c>
      <c r="C2" s="3"/>
      <c r="D2" s="3" t="s">
        <v>2</v>
      </c>
      <c r="E2" s="7">
        <v>0</v>
      </c>
      <c r="F2" s="3"/>
    </row>
    <row r="3" spans="1:6" ht="11.25">
      <c r="A3" s="1" t="s">
        <v>3</v>
      </c>
      <c r="B3" s="3">
        <v>25</v>
      </c>
      <c r="C3" s="3"/>
      <c r="D3" s="3" t="s">
        <v>10</v>
      </c>
      <c r="E3" s="7">
        <v>50</v>
      </c>
      <c r="F3" s="3"/>
    </row>
    <row r="4" spans="1:6" ht="11.25">
      <c r="A4" s="1" t="s">
        <v>4</v>
      </c>
      <c r="B4" s="3">
        <v>15</v>
      </c>
      <c r="C4" s="3"/>
      <c r="D4" s="3" t="s">
        <v>24</v>
      </c>
      <c r="E4" s="7">
        <v>0</v>
      </c>
      <c r="F4" s="3"/>
    </row>
    <row r="5" spans="1:6" ht="11.25">
      <c r="A5" s="1" t="s">
        <v>5</v>
      </c>
      <c r="B5" s="3">
        <v>10</v>
      </c>
      <c r="C5" s="3"/>
      <c r="D5" s="3" t="s">
        <v>0</v>
      </c>
      <c r="E5" s="7">
        <v>90</v>
      </c>
      <c r="F5" s="3"/>
    </row>
    <row r="6" spans="2:6" ht="7.5" customHeight="1">
      <c r="B6" s="3"/>
      <c r="C6" s="3"/>
      <c r="D6" s="3"/>
      <c r="E6" s="7"/>
      <c r="F6" s="3"/>
    </row>
    <row r="7" spans="1:6" ht="11.25">
      <c r="A7" s="1" t="s">
        <v>1</v>
      </c>
      <c r="B7" s="3">
        <f>$E$2-$B$5*COS(RADIANS($E$5))</f>
        <v>-6.1257422745431E-16</v>
      </c>
      <c r="C7" s="3"/>
      <c r="D7" s="3" t="s">
        <v>27</v>
      </c>
      <c r="E7" s="7">
        <f>SQRT(E2^2+E4^2)</f>
        <v>0</v>
      </c>
      <c r="F7" s="3"/>
    </row>
    <row r="8" spans="1:6" ht="11.25">
      <c r="A8" s="1" t="s">
        <v>6</v>
      </c>
      <c r="B8" s="3">
        <f>$E$3-$B$5*SIN(RADIANS($E$5))</f>
        <v>40</v>
      </c>
      <c r="C8" s="3"/>
      <c r="D8" s="3"/>
      <c r="E8" s="7"/>
      <c r="F8" s="3"/>
    </row>
    <row r="9" spans="2:6" ht="7.5" customHeight="1">
      <c r="B9" s="3"/>
      <c r="C9" s="3"/>
      <c r="D9" s="3"/>
      <c r="E9" s="7"/>
      <c r="F9" s="3"/>
    </row>
    <row r="10" spans="1:6" ht="11.25">
      <c r="A10" s="1" t="s">
        <v>19</v>
      </c>
      <c r="B10" s="2">
        <f>($B$7^2+$B$8^2-$B$3^2-$B$4^2)/(2*$B$3*$B$4)</f>
        <v>1</v>
      </c>
      <c r="C10" s="3">
        <f>$B$10^2+$B$11^2</f>
        <v>1</v>
      </c>
      <c r="D10" s="3"/>
      <c r="E10" s="7"/>
      <c r="F10" s="3"/>
    </row>
    <row r="11" spans="1:6" ht="11.25">
      <c r="A11" s="1" t="s">
        <v>20</v>
      </c>
      <c r="B11" s="2">
        <f>-SQRT(1-$B$10^2)</f>
        <v>0</v>
      </c>
      <c r="C11" s="33" t="s">
        <v>11</v>
      </c>
      <c r="D11" s="33"/>
      <c r="E11" s="7"/>
      <c r="F11" s="3"/>
    </row>
    <row r="12" spans="1:6" ht="11.25">
      <c r="A12" s="4" t="s">
        <v>18</v>
      </c>
      <c r="B12" s="3">
        <f>DEGREES(ATAN2(B10,B11))</f>
        <v>0</v>
      </c>
      <c r="C12" s="3"/>
      <c r="D12" s="3"/>
      <c r="E12" s="7"/>
      <c r="F12" s="3"/>
    </row>
    <row r="13" spans="2:6" ht="7.5" customHeight="1">
      <c r="B13" s="3"/>
      <c r="C13" s="3"/>
      <c r="D13" s="3"/>
      <c r="E13" s="7"/>
      <c r="F13" s="3"/>
    </row>
    <row r="14" spans="1:6" ht="11.25">
      <c r="A14" s="1" t="s">
        <v>21</v>
      </c>
      <c r="B14" s="2">
        <f>(B7*(B3+B4*B10)+B8*B4*B11)/(B7^2+B8^2)</f>
        <v>-1.531435568635775E-17</v>
      </c>
      <c r="C14" s="3">
        <f>B14^2+B15^2</f>
        <v>1</v>
      </c>
      <c r="D14" s="3"/>
      <c r="E14" s="7"/>
      <c r="F14" s="3"/>
    </row>
    <row r="15" spans="1:6" ht="11.25">
      <c r="A15" s="1" t="s">
        <v>22</v>
      </c>
      <c r="B15" s="2">
        <f>(B8*(B3+B4*B10)-B7*B4*B11)/(B7^2+B8^2)</f>
        <v>1</v>
      </c>
      <c r="C15" s="3"/>
      <c r="D15" s="3"/>
      <c r="E15" s="7"/>
      <c r="F15" s="3"/>
    </row>
    <row r="16" spans="1:6" ht="11.25">
      <c r="A16" s="4" t="s">
        <v>16</v>
      </c>
      <c r="B16" s="3">
        <f>DEGREES(ATAN2(B14,B15))</f>
        <v>90</v>
      </c>
      <c r="C16" s="3"/>
      <c r="D16" s="3"/>
      <c r="E16" s="7"/>
      <c r="F16" s="3"/>
    </row>
    <row r="17" spans="1:6" ht="11.25">
      <c r="A17" s="4" t="s">
        <v>17</v>
      </c>
      <c r="B17" s="3">
        <f>$E$5-$B$16-$B$12</f>
        <v>0</v>
      </c>
      <c r="C17" s="3"/>
      <c r="D17" s="3"/>
      <c r="E17" s="7"/>
      <c r="F17" s="3"/>
    </row>
    <row r="18" spans="2:6" ht="9.75" customHeight="1">
      <c r="B18" s="3"/>
      <c r="C18" s="3"/>
      <c r="D18" s="3"/>
      <c r="E18" s="7"/>
      <c r="F18" s="3"/>
    </row>
    <row r="19" spans="1:6" ht="11.25">
      <c r="A19" s="1" t="s">
        <v>7</v>
      </c>
      <c r="B19" s="3" t="s">
        <v>26</v>
      </c>
      <c r="C19" s="3" t="s">
        <v>25</v>
      </c>
      <c r="D19" s="3"/>
      <c r="E19" s="7" t="s">
        <v>14</v>
      </c>
      <c r="F19" s="6" t="s">
        <v>15</v>
      </c>
    </row>
    <row r="20" spans="1:6" ht="11.25">
      <c r="A20" s="5" t="s">
        <v>23</v>
      </c>
      <c r="B20" s="3">
        <v>0</v>
      </c>
      <c r="C20" s="3">
        <v>0</v>
      </c>
      <c r="D20" s="3"/>
      <c r="E20" s="7"/>
      <c r="F20" s="3"/>
    </row>
    <row r="21" spans="1:6" ht="11.25">
      <c r="A21" s="1">
        <v>0</v>
      </c>
      <c r="B21" s="3">
        <v>0</v>
      </c>
      <c r="C21" s="3">
        <f>$B$2</f>
        <v>0</v>
      </c>
      <c r="D21" s="3"/>
      <c r="E21" s="7"/>
      <c r="F21" s="3"/>
    </row>
    <row r="22" spans="1:6" ht="11.25">
      <c r="A22" s="1">
        <v>1</v>
      </c>
      <c r="B22" s="3">
        <f>$B$3*COS(RADIANS(B16))</f>
        <v>1.531435568635775E-15</v>
      </c>
      <c r="C22" s="3">
        <f>$B$3*SIN(RADIANS($B$16))+$B$2</f>
        <v>25</v>
      </c>
      <c r="D22" s="3"/>
      <c r="E22" s="7">
        <f>((B21-B22)^2+(C21-C22)^2)^0.5</f>
        <v>25</v>
      </c>
      <c r="F22" s="3">
        <f>$B$16</f>
        <v>90</v>
      </c>
    </row>
    <row r="23" spans="1:6" ht="11.25">
      <c r="A23" s="1">
        <v>2</v>
      </c>
      <c r="B23" s="3">
        <f>$B$7</f>
        <v>-6.1257422745431E-16</v>
      </c>
      <c r="C23" s="3">
        <f>$B$8+$B$2</f>
        <v>40</v>
      </c>
      <c r="D23" s="3"/>
      <c r="E23" s="7">
        <f>((B22-B23)^2+(C22-C23)^2)^0.5</f>
        <v>15</v>
      </c>
      <c r="F23" s="3">
        <f>$B$12</f>
        <v>0</v>
      </c>
    </row>
    <row r="24" spans="1:6" ht="11.25">
      <c r="A24" s="1">
        <v>3</v>
      </c>
      <c r="B24" s="3">
        <f>$E$2</f>
        <v>0</v>
      </c>
      <c r="C24" s="3">
        <f>$E$3+$B$2</f>
        <v>50</v>
      </c>
      <c r="D24" s="3"/>
      <c r="E24" s="7">
        <f>((B23-B24)^2+(C23-C24)^2)^0.5</f>
        <v>10</v>
      </c>
      <c r="F24" s="3">
        <f>$B$17</f>
        <v>0</v>
      </c>
    </row>
    <row r="26" spans="1:2" ht="11.25">
      <c r="A26" s="1" t="s">
        <v>1</v>
      </c>
      <c r="B26" s="2">
        <f>$B$3*COS(RADIANS($B$16))+$B$4*COS(RADIANS($B$16+$B$12))</f>
        <v>2.45029690981724E-15</v>
      </c>
    </row>
    <row r="27" spans="1:2" ht="11.25">
      <c r="A27" s="1" t="s">
        <v>6</v>
      </c>
      <c r="B27" s="2">
        <f>$B$3*SIN(RADIANS($B$16))+$B$4*SIN(RADIANS($B$16+$B$12))</f>
        <v>40</v>
      </c>
    </row>
  </sheetData>
  <sheetProtection/>
  <mergeCells count="2">
    <mergeCell ref="A1:G1"/>
    <mergeCell ref="C11:D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</dc:creator>
  <cp:keywords/>
  <dc:description/>
  <cp:lastModifiedBy>home</cp:lastModifiedBy>
  <cp:lastPrinted>2013-05-19T19:49:44Z</cp:lastPrinted>
  <dcterms:created xsi:type="dcterms:W3CDTF">2013-05-14T04:48:31Z</dcterms:created>
  <dcterms:modified xsi:type="dcterms:W3CDTF">2013-05-29T12:57:08Z</dcterms:modified>
  <cp:category/>
  <cp:version/>
  <cp:contentType/>
  <cp:contentStatus/>
</cp:coreProperties>
</file>