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60" windowHeight="10050" activeTab="0"/>
  </bookViews>
  <sheets>
    <sheet name="controllo PID (2)" sheetId="1" r:id="rId1"/>
    <sheet name="Foglio3" sheetId="2" r:id="rId2"/>
    <sheet name="Foglio2" sheetId="3" r:id="rId3"/>
    <sheet name="controllo P" sheetId="4" r:id="rId4"/>
    <sheet name="controllo PI" sheetId="5" r:id="rId5"/>
    <sheet name="controllo PID" sheetId="6" r:id="rId6"/>
  </sheets>
  <definedNames/>
  <calcPr fullCalcOnLoad="1"/>
</workbook>
</file>

<file path=xl/sharedStrings.xml><?xml version="1.0" encoding="utf-8"?>
<sst xmlns="http://schemas.openxmlformats.org/spreadsheetml/2006/main" count="233" uniqueCount="85">
  <si>
    <t>t</t>
  </si>
  <si>
    <t>h</t>
  </si>
  <si>
    <t>Dt</t>
  </si>
  <si>
    <t>h0</t>
  </si>
  <si>
    <t>mm</t>
  </si>
  <si>
    <t>sec</t>
  </si>
  <si>
    <t>Vrif</t>
  </si>
  <si>
    <t>A</t>
  </si>
  <si>
    <t>Aeff</t>
  </si>
  <si>
    <t>Aserb</t>
  </si>
  <si>
    <t>Hrif</t>
  </si>
  <si>
    <t>v</t>
  </si>
  <si>
    <t>cm2</t>
  </si>
  <si>
    <t>dm2</t>
  </si>
  <si>
    <t>Vh</t>
  </si>
  <si>
    <t>kh</t>
  </si>
  <si>
    <t>e</t>
  </si>
  <si>
    <t>Qin</t>
  </si>
  <si>
    <t>Qout</t>
  </si>
  <si>
    <t>kp</t>
  </si>
  <si>
    <t>l/s/volt</t>
  </si>
  <si>
    <t>Vp</t>
  </si>
  <si>
    <t>litri</t>
  </si>
  <si>
    <t>l/sec.</t>
  </si>
  <si>
    <t>m/s</t>
  </si>
  <si>
    <t>volt</t>
  </si>
  <si>
    <t>Vol_acc</t>
  </si>
  <si>
    <t>quello prec. + quello attuale</t>
  </si>
  <si>
    <t>Controllo livello liquido in un serbatoio</t>
  </si>
  <si>
    <t>hrif</t>
  </si>
  <si>
    <t>Veff</t>
  </si>
  <si>
    <t>Amplificazione dell'errore</t>
  </si>
  <si>
    <t>intervallo di campionatura</t>
  </si>
  <si>
    <t>livello iniziale</t>
  </si>
  <si>
    <t>area di efflusso (uscita)</t>
  </si>
  <si>
    <t>area base del serbatoio</t>
  </si>
  <si>
    <t>livello di riferimento (SET POINT)</t>
  </si>
  <si>
    <t>coeff. Proporzionale</t>
  </si>
  <si>
    <t>coeff. Riferimento</t>
  </si>
  <si>
    <t>tensione di riferimento</t>
  </si>
  <si>
    <t>ki</t>
  </si>
  <si>
    <t>coefficiente integrale</t>
  </si>
  <si>
    <r>
      <rPr>
        <sz val="11"/>
        <color indexed="8"/>
        <rFont val="Symbol"/>
        <family val="1"/>
      </rPr>
      <t>ò</t>
    </r>
    <r>
      <rPr>
        <sz val="11"/>
        <color theme="1"/>
        <rFont val="Calibri"/>
        <family val="2"/>
      </rPr>
      <t>e dt</t>
    </r>
  </si>
  <si>
    <t>Vp_PI</t>
  </si>
  <si>
    <t>h_P</t>
  </si>
  <si>
    <t>h_PI</t>
  </si>
  <si>
    <t>kd</t>
  </si>
  <si>
    <t>coefficiente derivata</t>
  </si>
  <si>
    <t>de/dt</t>
  </si>
  <si>
    <t>v/s</t>
  </si>
  <si>
    <t>v*s</t>
  </si>
  <si>
    <t>V/mm</t>
  </si>
  <si>
    <t>Dh</t>
  </si>
  <si>
    <t>Vp_PID</t>
  </si>
  <si>
    <t>sec.</t>
  </si>
  <si>
    <t>hsp</t>
  </si>
  <si>
    <t>h(t)</t>
  </si>
  <si>
    <t>Vmax</t>
  </si>
  <si>
    <t>dserb</t>
  </si>
  <si>
    <t>diametro del serbatoio</t>
  </si>
  <si>
    <t>tensione massima di controllo</t>
  </si>
  <si>
    <t>amplificazione dell'errore</t>
  </si>
  <si>
    <t>Per convertire l'intervallo di tempo misurato in una lunghezza, bisogna ricordare che la velocità del suono è di 331,5 m/s a 0 °C e di 343,4 m/s a 20 °C ed in generale varia secondo la relazione v = 331,4 + 0,62 T dove la temperatura T è misurata in °C.</t>
  </si>
  <si>
    <t>Per la realizzazione del nostro metro elettronico assumiamo di lavorare ad una temperatura ambiente di 20 °C e quindi la velocità del suono sarà di 343 m/s (approssimiamo) che vuol dire anche 0,0343 cm/microsecondi.</t>
  </si>
  <si>
    <t>Quindi, ricordando che v=s/t (v: velocità, s: spazio, t: tempo) allora lo spazio percorso sarà:</t>
  </si>
  <si>
    <t>s = v*t</t>
  </si>
  <si>
    <t>da cui</t>
  </si>
  <si>
    <t>s = 0,0343 *t</t>
  </si>
  <si>
    <t>però, per calcolare lo spazio percorso, bisogna tener conto che il suono percorre due volte la distanza da misurare (giunge sull'oggetto e ritorna indietro al sensore) quindi il valore di t ottenuto deve essere diviso per 2. La formula corretta per la misura dello spazio percorso è:</t>
  </si>
  <si>
    <t>s = 0,0343 * t/2</t>
  </si>
  <si>
    <t>eseguendo la divisione di 0,0343/2 possiamo scrivere:</t>
  </si>
  <si>
    <t>s = 0,01715 * t</t>
  </si>
  <si>
    <t>oppure:</t>
  </si>
  <si>
    <t>s = t/58,31</t>
  </si>
  <si>
    <t>approssimando</t>
  </si>
  <si>
    <t>s = t/58</t>
  </si>
  <si>
    <t>formula più semplice da ricordare.</t>
  </si>
  <si>
    <t>Per calcolare la distanza dell'oggetto dal sensore sarà sufficiente dividere il tempo t (tempo impiegato dal segnale per giungere sull'oggetto e tornare al sensore) per 58.</t>
  </si>
  <si>
    <t>PRINCIPIO DI FUNZIONAMENTO</t>
  </si>
  <si>
    <t>s</t>
  </si>
  <si>
    <t>cm</t>
  </si>
  <si>
    <t>I sensori ad ultrasuoni non forniscono direttamente la misura della distanza dell'oggetto più vicino, ma misurano il tempo impiegato da un segnale sonoro a raggiungere l'oggetto e ritornare al sensore.</t>
  </si>
  <si>
    <t>L'impulso ad ultrasuoni inviato dall'SRF05 è di circa 40KHz, il tempo viene misurato in microsecondi, la tensione di funzionamento è di 5V, quindi potremo alimentarlo direttamente utilizzando Arduino.
SRF05 è dotato di 8 piedini, di cui però solo 4 vengono utilizzati: alimentazione, eco, trigger, terra.</t>
  </si>
  <si>
    <t>ms</t>
  </si>
  <si>
    <t>Esempio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</si>
</sst>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2" fillId="0" borderId="0" xfId="0" applyFont="1" applyAlignment="1">
      <alignment horizontal="left" wrapText="1"/>
    </xf>
    <xf numFmtId="49" fontId="43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975"/>
          <c:w val="0.96175"/>
          <c:h val="0.8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PID (2)'!$A$19:$A$102</c:f>
              <c:numCache/>
            </c:numRef>
          </c:xVal>
          <c:yVal>
            <c:numRef>
              <c:f>'controllo PID (2)'!$C$19:$C$102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PID (2)'!$A$19:$A$91</c:f>
              <c:numCache/>
            </c:numRef>
          </c:xVal>
          <c:yVal>
            <c:numRef>
              <c:f>'controllo PID (2)'!$B$19:$B$91</c:f>
              <c:numCache/>
            </c:numRef>
          </c:yVal>
          <c:smooth val="1"/>
        </c:ser>
        <c:axId val="38235642"/>
        <c:axId val="8576459"/>
      </c:scatterChart>
      <c:valAx>
        <c:axId val="38235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 val="autoZero"/>
        <c:crossBetween val="midCat"/>
        <c:dispUnits/>
      </c:val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175"/>
          <c:y val="0.01"/>
          <c:w val="0.294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6325"/>
          <c:h val="0.943"/>
        </c:manualLayout>
      </c:layout>
      <c:scatterChart>
        <c:scatterStyle val="smoothMarker"/>
        <c:varyColors val="0"/>
        <c:ser>
          <c:idx val="0"/>
          <c:order val="0"/>
          <c:tx>
            <c:v>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P'!$A$15:$A$65</c:f>
              <c:numCache/>
            </c:numRef>
          </c:xVal>
          <c:yVal>
            <c:numRef>
              <c:f>'controllo P'!$C$15:$C$65</c:f>
              <c:numCache/>
            </c:numRef>
          </c:yVal>
          <c:smooth val="1"/>
        </c:ser>
        <c:ser>
          <c:idx val="1"/>
          <c:order val="1"/>
          <c:tx>
            <c:v>rif.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P'!$A$15:$A$65</c:f>
              <c:numCache/>
            </c:numRef>
          </c:xVal>
          <c:yVal>
            <c:numRef>
              <c:f>'controllo P'!$B$15:$B$65</c:f>
              <c:numCache/>
            </c:numRef>
          </c:yVal>
          <c:smooth val="1"/>
        </c:ser>
        <c:axId val="10079268"/>
        <c:axId val="23604549"/>
      </c:scatterChart>
      <c:val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549"/>
        <c:crosses val="autoZero"/>
        <c:crossBetween val="midCat"/>
        <c:dispUnits/>
      </c:val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2975"/>
          <c:w val="0.08975"/>
          <c:h val="0.1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575"/>
          <c:w val="0.8545"/>
          <c:h val="0.967"/>
        </c:manualLayout>
      </c:layout>
      <c:scatterChart>
        <c:scatterStyle val="smoothMarker"/>
        <c:varyColors val="0"/>
        <c:ser>
          <c:idx val="0"/>
          <c:order val="0"/>
          <c:tx>
            <c:v>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PI'!$A$16:$A$88</c:f>
              <c:numCache/>
            </c:numRef>
          </c:xVal>
          <c:yVal>
            <c:numRef>
              <c:f>'controllo PI'!$C$16:$C$88</c:f>
              <c:numCache/>
            </c:numRef>
          </c:yVal>
          <c:smooth val="1"/>
        </c:ser>
        <c:ser>
          <c:idx val="1"/>
          <c:order val="1"/>
          <c:tx>
            <c:v>rif.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PI'!$A$16:$A$45</c:f>
              <c:numCache/>
            </c:numRef>
          </c:xVal>
          <c:yVal>
            <c:numRef>
              <c:f>'controllo PI'!$B$16:$B$45</c:f>
              <c:numCache/>
            </c:numRef>
          </c:yVal>
          <c:smooth val="1"/>
        </c:ser>
        <c:ser>
          <c:idx val="2"/>
          <c:order val="2"/>
          <c:tx>
            <c:v>h_P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PI'!$A$16:$A$45</c:f>
              <c:numCache/>
            </c:numRef>
          </c:xVal>
          <c:yVal>
            <c:numRef>
              <c:f>'controllo PI'!$L$16:$L$45</c:f>
              <c:numCache/>
            </c:numRef>
          </c:yVal>
          <c:smooth val="1"/>
        </c:ser>
        <c:axId val="11114350"/>
        <c:axId val="32920287"/>
      </c:scatterChart>
      <c:val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"/>
          <c:y val="0.4395"/>
          <c:w val="0.098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075"/>
          <c:w val="0.87175"/>
          <c:h val="0.977"/>
        </c:manualLayout>
      </c:layout>
      <c:scatterChart>
        <c:scatterStyle val="smoothMarker"/>
        <c:varyColors val="0"/>
        <c:ser>
          <c:idx val="0"/>
          <c:order val="0"/>
          <c:tx>
            <c:v>h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PID'!$A$16:$A$71</c:f>
              <c:numCache/>
            </c:numRef>
          </c:xVal>
          <c:yVal>
            <c:numRef>
              <c:f>'controllo PID'!$C$16:$C$71</c:f>
              <c:numCache/>
            </c:numRef>
          </c:yVal>
          <c:smooth val="1"/>
        </c:ser>
        <c:ser>
          <c:idx val="1"/>
          <c:order val="1"/>
          <c:tx>
            <c:v>rif.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'controllo PID'!$A$16:$A$71</c:f>
              <c:numCache/>
            </c:numRef>
          </c:xVal>
          <c:yVal>
            <c:numRef>
              <c:f>'controllo PID'!$B$16:$B$71</c:f>
              <c:numCache/>
            </c:numRef>
          </c:yVal>
          <c:smooth val="1"/>
        </c:ser>
        <c:axId val="27847128"/>
        <c:axId val="49297561"/>
      </c:scatterChart>
      <c:valAx>
        <c:axId val="27847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 val="autoZero"/>
        <c:crossBetween val="midCat"/>
        <c:dispUnits/>
      </c:val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4715"/>
          <c:w val="0.084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28575</xdr:rowOff>
    </xdr:from>
    <xdr:to>
      <xdr:col>17</xdr:col>
      <xdr:colOff>180975</xdr:colOff>
      <xdr:row>15</xdr:row>
      <xdr:rowOff>95250</xdr:rowOff>
    </xdr:to>
    <xdr:graphicFrame>
      <xdr:nvGraphicFramePr>
        <xdr:cNvPr id="1" name="Grafico 1"/>
        <xdr:cNvGraphicFramePr/>
      </xdr:nvGraphicFramePr>
      <xdr:xfrm>
        <a:off x="3267075" y="28575"/>
        <a:ext cx="52292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152400</xdr:rowOff>
    </xdr:from>
    <xdr:to>
      <xdr:col>7</xdr:col>
      <xdr:colOff>180975</xdr:colOff>
      <xdr:row>5</xdr:row>
      <xdr:rowOff>323850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52400"/>
          <a:ext cx="1095375" cy="282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26</xdr:row>
      <xdr:rowOff>66675</xdr:rowOff>
    </xdr:from>
    <xdr:to>
      <xdr:col>11</xdr:col>
      <xdr:colOff>590550</xdr:colOff>
      <xdr:row>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19675"/>
          <a:ext cx="726757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12</xdr:col>
      <xdr:colOff>9525</xdr:colOff>
      <xdr:row>12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730567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12</xdr:col>
      <xdr:colOff>0</xdr:colOff>
      <xdr:row>25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95550"/>
          <a:ext cx="7315200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13</xdr:row>
      <xdr:rowOff>0</xdr:rowOff>
    </xdr:from>
    <xdr:to>
      <xdr:col>21</xdr:col>
      <xdr:colOff>76200</xdr:colOff>
      <xdr:row>31</xdr:row>
      <xdr:rowOff>47625</xdr:rowOff>
    </xdr:to>
    <xdr:graphicFrame>
      <xdr:nvGraphicFramePr>
        <xdr:cNvPr id="1" name="Grafico 1"/>
        <xdr:cNvGraphicFramePr/>
      </xdr:nvGraphicFramePr>
      <xdr:xfrm>
        <a:off x="5334000" y="2476500"/>
        <a:ext cx="5924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13</xdr:row>
      <xdr:rowOff>47625</xdr:rowOff>
    </xdr:from>
    <xdr:to>
      <xdr:col>22</xdr:col>
      <xdr:colOff>495300</xdr:colOff>
      <xdr:row>44</xdr:row>
      <xdr:rowOff>57150</xdr:rowOff>
    </xdr:to>
    <xdr:graphicFrame>
      <xdr:nvGraphicFramePr>
        <xdr:cNvPr id="1" name="Grafico 1"/>
        <xdr:cNvGraphicFramePr/>
      </xdr:nvGraphicFramePr>
      <xdr:xfrm>
        <a:off x="6553200" y="2524125"/>
        <a:ext cx="59245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</xdr:row>
      <xdr:rowOff>0</xdr:rowOff>
    </xdr:from>
    <xdr:to>
      <xdr:col>23</xdr:col>
      <xdr:colOff>542925</xdr:colOff>
      <xdr:row>45</xdr:row>
      <xdr:rowOff>171450</xdr:rowOff>
    </xdr:to>
    <xdr:graphicFrame>
      <xdr:nvGraphicFramePr>
        <xdr:cNvPr id="1" name="Grafico 1"/>
        <xdr:cNvGraphicFramePr/>
      </xdr:nvGraphicFramePr>
      <xdr:xfrm>
        <a:off x="6743700" y="190500"/>
        <a:ext cx="630555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6.8515625" style="0" customWidth="1"/>
    <col min="2" max="2" width="5.00390625" style="0" bestFit="1" customWidth="1"/>
    <col min="3" max="3" width="5.57421875" style="0" bestFit="1" customWidth="1"/>
    <col min="4" max="4" width="7.57421875" style="0" bestFit="1" customWidth="1"/>
    <col min="5" max="5" width="5.8515625" style="0" customWidth="1"/>
    <col min="6" max="7" width="6.8515625" style="0" customWidth="1"/>
    <col min="8" max="8" width="9.00390625" style="0" customWidth="1"/>
    <col min="9" max="9" width="6.7109375" style="0" customWidth="1"/>
    <col min="10" max="10" width="5.28125" style="0" customWidth="1"/>
    <col min="11" max="11" width="7.57421875" style="0" customWidth="1"/>
    <col min="12" max="12" width="7.7109375" style="0" bestFit="1" customWidth="1"/>
    <col min="13" max="13" width="7.28125" style="0" customWidth="1"/>
  </cols>
  <sheetData>
    <row r="1" spans="1:2" ht="15">
      <c r="A1" s="4" t="s">
        <v>28</v>
      </c>
      <c r="B1" s="4"/>
    </row>
    <row r="2" spans="1:4" ht="15">
      <c r="A2" t="s">
        <v>2</v>
      </c>
      <c r="B2">
        <v>10</v>
      </c>
      <c r="C2" t="s">
        <v>5</v>
      </c>
      <c r="D2" t="s">
        <v>32</v>
      </c>
    </row>
    <row r="3" spans="1:4" ht="15">
      <c r="A3" t="s">
        <v>3</v>
      </c>
      <c r="B3">
        <v>0</v>
      </c>
      <c r="C3" t="s">
        <v>4</v>
      </c>
      <c r="D3" t="s">
        <v>33</v>
      </c>
    </row>
    <row r="4" spans="1:4" ht="15">
      <c r="A4" t="s">
        <v>8</v>
      </c>
      <c r="B4">
        <v>2.5</v>
      </c>
      <c r="C4" t="s">
        <v>12</v>
      </c>
      <c r="D4" t="s">
        <v>34</v>
      </c>
    </row>
    <row r="5" spans="1:4" ht="15">
      <c r="A5" t="s">
        <v>58</v>
      </c>
      <c r="B5">
        <v>3.6</v>
      </c>
      <c r="C5" t="s">
        <v>13</v>
      </c>
      <c r="D5" t="s">
        <v>59</v>
      </c>
    </row>
    <row r="6" spans="1:4" ht="15">
      <c r="A6" t="s">
        <v>9</v>
      </c>
      <c r="B6" s="2">
        <f>3.14*B5^2/4</f>
        <v>10.1736</v>
      </c>
      <c r="C6" t="s">
        <v>13</v>
      </c>
      <c r="D6" t="s">
        <v>35</v>
      </c>
    </row>
    <row r="7" spans="1:4" ht="15">
      <c r="A7" t="s">
        <v>55</v>
      </c>
      <c r="B7">
        <v>300</v>
      </c>
      <c r="C7" t="s">
        <v>4</v>
      </c>
      <c r="D7" t="s">
        <v>36</v>
      </c>
    </row>
    <row r="8" spans="1:12" ht="15">
      <c r="A8" t="s">
        <v>15</v>
      </c>
      <c r="B8">
        <f>10^-2</f>
        <v>0.01</v>
      </c>
      <c r="D8" t="s">
        <v>38</v>
      </c>
      <c r="L8" s="5"/>
    </row>
    <row r="9" spans="1:4" ht="15">
      <c r="A9" t="s">
        <v>19</v>
      </c>
      <c r="B9">
        <v>0.1</v>
      </c>
      <c r="C9" t="s">
        <v>20</v>
      </c>
      <c r="D9" t="s">
        <v>37</v>
      </c>
    </row>
    <row r="10" spans="1:4" ht="15">
      <c r="A10" t="s">
        <v>6</v>
      </c>
      <c r="B10">
        <f>B7*B8</f>
        <v>3</v>
      </c>
      <c r="C10" t="s">
        <v>11</v>
      </c>
      <c r="D10" t="s">
        <v>39</v>
      </c>
    </row>
    <row r="11" spans="1:4" ht="15">
      <c r="A11" t="s">
        <v>57</v>
      </c>
      <c r="B11">
        <v>10</v>
      </c>
      <c r="C11" t="s">
        <v>11</v>
      </c>
      <c r="D11" t="s">
        <v>60</v>
      </c>
    </row>
    <row r="12" spans="1:4" ht="15">
      <c r="A12" t="s">
        <v>7</v>
      </c>
      <c r="B12">
        <v>5</v>
      </c>
      <c r="D12" t="s">
        <v>61</v>
      </c>
    </row>
    <row r="13" spans="1:7" ht="15">
      <c r="A13" t="s">
        <v>40</v>
      </c>
      <c r="B13">
        <v>0.05</v>
      </c>
      <c r="D13" t="s">
        <v>41</v>
      </c>
      <c r="G13">
        <v>0</v>
      </c>
    </row>
    <row r="14" spans="1:7" ht="15">
      <c r="A14" t="s">
        <v>46</v>
      </c>
      <c r="B14">
        <v>10</v>
      </c>
      <c r="D14" t="s">
        <v>47</v>
      </c>
      <c r="G14">
        <v>5</v>
      </c>
    </row>
    <row r="16" ht="15.75" thickBot="1"/>
    <row r="17" spans="1:13" ht="15">
      <c r="A17" s="41" t="s">
        <v>0</v>
      </c>
      <c r="B17" s="42" t="s">
        <v>29</v>
      </c>
      <c r="C17" s="42" t="s">
        <v>56</v>
      </c>
      <c r="D17" s="42" t="s">
        <v>14</v>
      </c>
      <c r="E17" s="43" t="s">
        <v>16</v>
      </c>
      <c r="F17" s="41" t="s">
        <v>42</v>
      </c>
      <c r="G17" s="43" t="s">
        <v>48</v>
      </c>
      <c r="H17" s="42" t="s">
        <v>53</v>
      </c>
      <c r="I17" s="42" t="s">
        <v>17</v>
      </c>
      <c r="J17" s="42" t="s">
        <v>30</v>
      </c>
      <c r="K17" s="42" t="s">
        <v>18</v>
      </c>
      <c r="L17" s="42" t="s">
        <v>26</v>
      </c>
      <c r="M17" s="44" t="s">
        <v>52</v>
      </c>
    </row>
    <row r="18" spans="1:13" ht="15.75" thickBot="1">
      <c r="A18" s="45" t="s">
        <v>54</v>
      </c>
      <c r="B18" s="46" t="s">
        <v>4</v>
      </c>
      <c r="C18" s="46" t="s">
        <v>4</v>
      </c>
      <c r="D18" s="46" t="s">
        <v>25</v>
      </c>
      <c r="E18" s="47" t="s">
        <v>25</v>
      </c>
      <c r="F18" s="45" t="s">
        <v>50</v>
      </c>
      <c r="G18" s="47" t="s">
        <v>49</v>
      </c>
      <c r="H18" s="48" t="s">
        <v>25</v>
      </c>
      <c r="I18" s="48" t="s">
        <v>23</v>
      </c>
      <c r="J18" s="48" t="s">
        <v>24</v>
      </c>
      <c r="K18" s="48" t="s">
        <v>23</v>
      </c>
      <c r="L18" s="48" t="s">
        <v>22</v>
      </c>
      <c r="M18" s="49" t="s">
        <v>4</v>
      </c>
    </row>
    <row r="19" spans="1:13" ht="15">
      <c r="A19" s="6">
        <v>0</v>
      </c>
      <c r="B19" s="18">
        <f>$B$7</f>
        <v>300</v>
      </c>
      <c r="C19" s="18">
        <v>0</v>
      </c>
      <c r="D19" s="28">
        <f>$B$8*C19</f>
        <v>0</v>
      </c>
      <c r="E19" s="31">
        <f>$B$10-D19</f>
        <v>3</v>
      </c>
      <c r="F19" s="32">
        <f>E19*$B$2</f>
        <v>30</v>
      </c>
      <c r="G19" s="32">
        <v>0</v>
      </c>
      <c r="H19" s="23">
        <f>IF($B$12*E19+$B$13*F19+$B$14*G19&gt;$B$11,$B$11,$B$12*E19+$B$13*F19+$B$14*G19)</f>
        <v>10</v>
      </c>
      <c r="I19" s="22">
        <f>$B$9*H19</f>
        <v>1</v>
      </c>
      <c r="J19" s="22">
        <f>(2*9.81*C19)^0.5</f>
        <v>0</v>
      </c>
      <c r="K19" s="23">
        <f>B4*(2*9.81*C19)^0.5</f>
        <v>0</v>
      </c>
      <c r="L19" s="21">
        <f>(I19-K19)*$B$2</f>
        <v>10</v>
      </c>
      <c r="M19" s="11">
        <f>(I19-K19)*$B$2/$B$6*100</f>
        <v>98.2936227097586</v>
      </c>
    </row>
    <row r="20" spans="1:13" ht="15">
      <c r="A20" s="8">
        <f>A19+$B$2</f>
        <v>10</v>
      </c>
      <c r="B20" s="21">
        <f>$B$7</f>
        <v>300</v>
      </c>
      <c r="C20" s="24">
        <f>L19/$B$6*100</f>
        <v>98.2936227097586</v>
      </c>
      <c r="D20" s="22">
        <f>$B$8*C20</f>
        <v>0.982936227097586</v>
      </c>
      <c r="E20" s="10">
        <f>$B$10-D20</f>
        <v>2.017063772902414</v>
      </c>
      <c r="F20" s="16">
        <f>E20*$B$2+F19</f>
        <v>50.170637729024136</v>
      </c>
      <c r="G20" s="16">
        <f>(E20-E19)/$B$2</f>
        <v>-0.09829362270975861</v>
      </c>
      <c r="H20" s="23">
        <f>IF($B$12*E20+$B$13*F20+$B$14*G20&gt;$B$11,$B$11,$B$12*E20+$B$13*F20+$B$14*G20)</f>
        <v>10</v>
      </c>
      <c r="I20" s="22">
        <f>$B$9*H20</f>
        <v>1</v>
      </c>
      <c r="J20" s="22">
        <f>(2*9.81*C20/1000)^0.5</f>
        <v>1.388711949097243</v>
      </c>
      <c r="K20" s="23">
        <f>$B$4*J20/10</f>
        <v>0.34717798727431076</v>
      </c>
      <c r="L20" s="23">
        <f>(I20-K20)*$B$2+L19</f>
        <v>16.528220127256894</v>
      </c>
      <c r="M20" s="11">
        <f>(I20-K20)*$B$2/$B$6*100</f>
        <v>64.16824061548412</v>
      </c>
    </row>
    <row r="21" spans="1:13" ht="15">
      <c r="A21" s="8">
        <f>A20+$B$2</f>
        <v>20</v>
      </c>
      <c r="B21" s="21">
        <f>$B$7</f>
        <v>300</v>
      </c>
      <c r="C21" s="24">
        <f>L20/$B$6*100</f>
        <v>162.46186332524272</v>
      </c>
      <c r="D21" s="22">
        <f>$B$8*C21</f>
        <v>1.6246186332524273</v>
      </c>
      <c r="E21" s="10">
        <f>$B$10-D21</f>
        <v>1.3753813667475727</v>
      </c>
      <c r="F21" s="16">
        <f>E21*$B$2+F20</f>
        <v>63.92445139649986</v>
      </c>
      <c r="G21" s="16">
        <f>(E21-E20)/$B$2</f>
        <v>-0.06416824061548412</v>
      </c>
      <c r="H21" s="23">
        <f>IF($B$12*E21+$B$13*F21+$B$14*G21&gt;$B$11,$B$11,$B$12*E21+$B$13*F21+$B$14*G21)</f>
        <v>9.431446997408015</v>
      </c>
      <c r="I21" s="22">
        <f>$B$9*H21</f>
        <v>0.9431446997408015</v>
      </c>
      <c r="J21" s="22">
        <f>(2*9.81*C21/1000)^0.5</f>
        <v>1.7853575995977002</v>
      </c>
      <c r="K21" s="23">
        <f>$B$4*J21/10</f>
        <v>0.44633939989942506</v>
      </c>
      <c r="L21" s="23">
        <f>(I21-K21)*$B$2+L20</f>
        <v>21.49627312567066</v>
      </c>
      <c r="M21" s="11">
        <f>(I21-K21)*$B$2/$B$6*100</f>
        <v>48.83279270281674</v>
      </c>
    </row>
    <row r="22" spans="1:13" ht="15">
      <c r="A22" s="8">
        <f>A21+$B$2</f>
        <v>30</v>
      </c>
      <c r="B22" s="21">
        <f>$B$7</f>
        <v>300</v>
      </c>
      <c r="C22" s="24">
        <f>L21/$B$6*100</f>
        <v>211.29465602805948</v>
      </c>
      <c r="D22" s="22">
        <f>$B$8*C22</f>
        <v>2.112946560280595</v>
      </c>
      <c r="E22" s="10">
        <f>$B$10-D22</f>
        <v>0.8870534397194052</v>
      </c>
      <c r="F22" s="16">
        <f>E22*$B$2+F21</f>
        <v>72.79498579369391</v>
      </c>
      <c r="G22" s="16">
        <f>(E22-E21)/$B$2</f>
        <v>-0.04883279270281675</v>
      </c>
      <c r="H22" s="23">
        <f>IF($B$12*E22+$B$13*F22+$B$14*G22&gt;$B$11,$B$11,$B$12*E22+$B$13*F22+$B$14*G22)</f>
        <v>7.586688561253554</v>
      </c>
      <c r="I22" s="22">
        <f>$B$9*H22</f>
        <v>0.7586688561253555</v>
      </c>
      <c r="J22" s="22">
        <f>(2*9.81*C22/1000)^0.5</f>
        <v>2.0360749375380385</v>
      </c>
      <c r="K22" s="23">
        <f>$B$4*J22/10</f>
        <v>0.5090187343845096</v>
      </c>
      <c r="L22" s="23">
        <f>(I22-K22)*$B$2+L21</f>
        <v>23.992774343079116</v>
      </c>
      <c r="M22" s="11">
        <f>(I22-K22)*$B$2/$B$6*100</f>
        <v>24.539014875840003</v>
      </c>
    </row>
    <row r="23" spans="1:13" ht="15">
      <c r="A23" s="8">
        <f>A22+$B$2</f>
        <v>40</v>
      </c>
      <c r="B23" s="21">
        <f>$B$7</f>
        <v>300</v>
      </c>
      <c r="C23" s="24">
        <f>L22/$B$6*100</f>
        <v>235.83367090389947</v>
      </c>
      <c r="D23" s="22">
        <f>$B$8*C23</f>
        <v>2.3583367090389946</v>
      </c>
      <c r="E23" s="10">
        <f>$B$10-D23</f>
        <v>0.6416632909610054</v>
      </c>
      <c r="F23" s="16">
        <f>E23*$B$2+F22</f>
        <v>79.21161870330397</v>
      </c>
      <c r="G23" s="16">
        <f>(E23-E22)/$B$2</f>
        <v>-0.024539014875839982</v>
      </c>
      <c r="H23" s="23">
        <f>IF($B$12*E23+$B$13*F23+$B$14*G23&gt;$B$11,$B$11,$B$12*E23+$B$13*F23+$B$14*G23)</f>
        <v>6.923507241211826</v>
      </c>
      <c r="I23" s="22">
        <f>$B$9*H23</f>
        <v>0.6923507241211827</v>
      </c>
      <c r="J23" s="22">
        <f aca="true" t="shared" si="0" ref="J23:J48">(2*9.81*C23/1000)^0.5</f>
        <v>2.1510594187828724</v>
      </c>
      <c r="K23" s="23">
        <f>$B$4*J23/10</f>
        <v>0.5377648546957181</v>
      </c>
      <c r="L23" s="23">
        <f>(I23-K23)*$B$2+L22</f>
        <v>25.538633037333764</v>
      </c>
      <c r="M23" s="11">
        <f>(I23-K23)*$B$2/$B$6*100</f>
        <v>15.19480512556662</v>
      </c>
    </row>
    <row r="24" spans="1:13" ht="15">
      <c r="A24" s="8">
        <f>A23+$B$2</f>
        <v>50</v>
      </c>
      <c r="B24" s="21">
        <f>$B$7</f>
        <v>300</v>
      </c>
      <c r="C24" s="24">
        <f>L23/$B$6*100</f>
        <v>251.0284760294661</v>
      </c>
      <c r="D24" s="22">
        <f>$B$8*C24</f>
        <v>2.510284760294661</v>
      </c>
      <c r="E24" s="10">
        <f>$B$10-D24</f>
        <v>0.48971523970533903</v>
      </c>
      <c r="F24" s="16">
        <f>E24*$B$2+F23</f>
        <v>84.10877110035736</v>
      </c>
      <c r="G24" s="16">
        <f>(E24-E23)/$B$2</f>
        <v>-0.015194805125566636</v>
      </c>
      <c r="H24" s="23">
        <f>IF($B$12*E24+$B$13*F24+$B$14*G24&gt;$B$11,$B$11,$B$12*E24+$B$13*F24+$B$14*G24)</f>
        <v>6.502066702288897</v>
      </c>
      <c r="I24" s="22">
        <f>$B$9*H24</f>
        <v>0.6502066702288898</v>
      </c>
      <c r="J24" s="22">
        <f t="shared" si="0"/>
        <v>2.2192743633219676</v>
      </c>
      <c r="K24" s="23">
        <f>$B$4*J24/10</f>
        <v>0.5548185908304919</v>
      </c>
      <c r="L24" s="23">
        <f>(I24-K24)*$B$2+L23</f>
        <v>26.492513831317744</v>
      </c>
      <c r="M24" s="11">
        <f>(I24-K24)*$B$2/$B$6*100</f>
        <v>9.376039887394617</v>
      </c>
    </row>
    <row r="25" spans="1:13" ht="15">
      <c r="A25" s="8">
        <f>A24+$B$2</f>
        <v>60</v>
      </c>
      <c r="B25" s="21">
        <f>$B$7</f>
        <v>300</v>
      </c>
      <c r="C25" s="24">
        <f>L24/$B$6*100</f>
        <v>260.40451591686076</v>
      </c>
      <c r="D25" s="22">
        <f>$B$8*C25</f>
        <v>2.604045159168608</v>
      </c>
      <c r="E25" s="10">
        <f>$B$10-D25</f>
        <v>0.3959548408313922</v>
      </c>
      <c r="F25" s="16">
        <f>E25*$B$2+F24</f>
        <v>88.06831950867128</v>
      </c>
      <c r="G25" s="16">
        <f>(E25-E24)/$B$2</f>
        <v>-0.009376039887394683</v>
      </c>
      <c r="H25" s="23">
        <f>IF($B$12*E25+$B$13*F25+$B$14*G25&gt;$B$11,$B$11,$B$12*E25+$B$13*F25+$B$14*G25)</f>
        <v>6.289429780716578</v>
      </c>
      <c r="I25" s="22">
        <f>$B$9*H25</f>
        <v>0.6289429780716578</v>
      </c>
      <c r="J25" s="22">
        <f t="shared" si="0"/>
        <v>2.26033993069379</v>
      </c>
      <c r="K25" s="23">
        <f>$B$4*J25/10</f>
        <v>0.5650849826734475</v>
      </c>
      <c r="L25" s="23">
        <f>(I25-K25)*$B$2+L24</f>
        <v>27.131093785299846</v>
      </c>
      <c r="M25" s="11">
        <f>(I25-K25)*$B$2/$B$6*100</f>
        <v>6.276833706673178</v>
      </c>
    </row>
    <row r="26" spans="1:13" ht="15">
      <c r="A26" s="8">
        <f>A25+$B$2</f>
        <v>70</v>
      </c>
      <c r="B26" s="21">
        <f>$B$7</f>
        <v>300</v>
      </c>
      <c r="C26" s="24">
        <f>L25/$B$6*100</f>
        <v>266.6813496235339</v>
      </c>
      <c r="D26" s="22">
        <f>$B$8*C26</f>
        <v>2.666813496235339</v>
      </c>
      <c r="E26" s="10">
        <f>$B$10-D26</f>
        <v>0.3331865037646611</v>
      </c>
      <c r="F26" s="16">
        <f>E26*$B$2+F25</f>
        <v>91.40018454631789</v>
      </c>
      <c r="G26" s="16">
        <f>(E26-E25)/$B$2</f>
        <v>-0.006276833706673113</v>
      </c>
      <c r="H26" s="23">
        <f>IF($B$12*E26+$B$13*F26+$B$14*G26&gt;$B$11,$B$11,$B$12*E26+$B$13*F26+$B$14*G26)</f>
        <v>6.1731734090724695</v>
      </c>
      <c r="I26" s="22">
        <f>$B$9*H26</f>
        <v>0.617317340907247</v>
      </c>
      <c r="J26" s="22">
        <f t="shared" si="0"/>
        <v>2.2874195241830333</v>
      </c>
      <c r="K26" s="23">
        <f>$B$4*J26/10</f>
        <v>0.5718548810457583</v>
      </c>
      <c r="L26" s="23">
        <f>(I26-K26)*$B$2+L25</f>
        <v>27.585718383914735</v>
      </c>
      <c r="M26" s="11">
        <f>(I26-K26)*$B$2/$B$6*100</f>
        <v>4.468669877082711</v>
      </c>
    </row>
    <row r="27" spans="1:13" ht="15">
      <c r="A27" s="8">
        <f>A26+$B$2</f>
        <v>80</v>
      </c>
      <c r="B27" s="21">
        <f>$B$7</f>
        <v>300</v>
      </c>
      <c r="C27" s="24">
        <f>L26/$B$6*100</f>
        <v>271.1500195006166</v>
      </c>
      <c r="D27" s="22">
        <f>$B$8*C27</f>
        <v>2.7115001950061663</v>
      </c>
      <c r="E27" s="10">
        <f>$B$10-D27</f>
        <v>0.28849980499383365</v>
      </c>
      <c r="F27" s="16">
        <f>E27*$B$2+F26</f>
        <v>94.28518259625622</v>
      </c>
      <c r="G27" s="16">
        <f>(E27-E26)/$B$2</f>
        <v>-0.004468669877082743</v>
      </c>
      <c r="H27" s="23">
        <f>IF($B$12*E27+$B$13*F27+$B$14*G27&gt;$B$11,$B$11,$B$12*E27+$B$13*F27+$B$14*G27)</f>
        <v>6.112071456011152</v>
      </c>
      <c r="I27" s="22">
        <f>$B$9*H27</f>
        <v>0.6112071456011152</v>
      </c>
      <c r="J27" s="22">
        <f t="shared" si="0"/>
        <v>2.3065045810928053</v>
      </c>
      <c r="K27" s="23">
        <f>$B$4*J27/10</f>
        <v>0.5766261452732013</v>
      </c>
      <c r="L27" s="23">
        <f>(I27-K27)*$B$2+L26</f>
        <v>27.93152838719387</v>
      </c>
      <c r="M27" s="11">
        <f>(I27-K27)*$B$2/$B$6*100</f>
        <v>3.399091799158006</v>
      </c>
    </row>
    <row r="28" spans="1:13" ht="15">
      <c r="A28" s="8">
        <f>A27+$B$2</f>
        <v>90</v>
      </c>
      <c r="B28" s="21">
        <f>$B$7</f>
        <v>300</v>
      </c>
      <c r="C28" s="24">
        <f>L27/$B$6*100</f>
        <v>274.5491112997746</v>
      </c>
      <c r="D28" s="22">
        <f>$B$8*C28</f>
        <v>2.745491112997746</v>
      </c>
      <c r="E28" s="10">
        <f>$B$10-D28</f>
        <v>0.2545088870022538</v>
      </c>
      <c r="F28" s="16">
        <f>E28*$B$2+F27</f>
        <v>96.83027146627876</v>
      </c>
      <c r="G28" s="16">
        <f>(E28-E27)/$B$2</f>
        <v>-0.0033990917991579828</v>
      </c>
      <c r="H28" s="23">
        <f>IF($B$12*E28+$B$13*F28+$B$14*G28&gt;$B$11,$B$11,$B$12*E28+$B$13*F28+$B$14*G28)</f>
        <v>6.080067090333627</v>
      </c>
      <c r="I28" s="22">
        <f>$B$9*H28</f>
        <v>0.6080067090333627</v>
      </c>
      <c r="J28" s="22">
        <f t="shared" si="0"/>
        <v>2.3209165352725587</v>
      </c>
      <c r="K28" s="23">
        <f>$B$4*J28/10</f>
        <v>0.5802291338181397</v>
      </c>
      <c r="L28" s="23">
        <f>(I28-K28)*$B$2+L27</f>
        <v>28.209304139346102</v>
      </c>
      <c r="M28" s="11">
        <f>(I28-K28)*$B$2/$B$6*100</f>
        <v>2.7303584979970767</v>
      </c>
    </row>
    <row r="29" spans="1:13" ht="15">
      <c r="A29" s="33">
        <f>A28+$B$2</f>
        <v>100</v>
      </c>
      <c r="B29" s="34">
        <f>$B$7</f>
        <v>300</v>
      </c>
      <c r="C29" s="35">
        <f>L28/$B$6*100</f>
        <v>277.2794697977717</v>
      </c>
      <c r="D29" s="36">
        <f>$B$8*C29</f>
        <v>2.772794697977717</v>
      </c>
      <c r="E29" s="37">
        <f>$B$10-D29</f>
        <v>0.22720530202228284</v>
      </c>
      <c r="F29" s="38">
        <f>E29*$B$2+F28</f>
        <v>99.10232448650159</v>
      </c>
      <c r="G29" s="38">
        <f>(E29-E28)/$B$2</f>
        <v>-0.0027303584979970984</v>
      </c>
      <c r="H29" s="23">
        <f>IF($B$12*E29+$B$13*F29+$B$14*G29&gt;$B$11,$B$11,$B$12*E29+$B$13*F29+$B$14*G29)</f>
        <v>6.0638391494565225</v>
      </c>
      <c r="I29" s="36">
        <f>$B$9*H29</f>
        <v>0.6063839149456522</v>
      </c>
      <c r="J29" s="36">
        <f t="shared" si="0"/>
        <v>2.332428605002151</v>
      </c>
      <c r="K29" s="40">
        <f>$B$4*J29/10</f>
        <v>0.5831071512505378</v>
      </c>
      <c r="L29" s="40">
        <f>(I29-K29)*$B$2+L28</f>
        <v>28.442071776297247</v>
      </c>
      <c r="M29" s="39">
        <f>(I29-K29)*$B$2/$B$6*100</f>
        <v>2.287957428551785</v>
      </c>
    </row>
    <row r="30" spans="1:13" ht="15">
      <c r="A30" s="8">
        <f>A29+$B$2</f>
        <v>110</v>
      </c>
      <c r="B30" s="21">
        <f>$B$7</f>
        <v>300</v>
      </c>
      <c r="C30" s="24">
        <f>L29/$B$6*100</f>
        <v>279.5674272263235</v>
      </c>
      <c r="D30" s="22">
        <f>$B$8*C30</f>
        <v>2.795674272263235</v>
      </c>
      <c r="E30" s="10">
        <f>$B$10-D30</f>
        <v>0.20432572773676494</v>
      </c>
      <c r="F30" s="16">
        <f>E30*$B$2+F29</f>
        <v>101.14558176386923</v>
      </c>
      <c r="G30" s="16">
        <f>(E30-E29)/$B$2</f>
        <v>-0.00228795742855179</v>
      </c>
      <c r="H30" s="23">
        <f>IF($B$12*E30+$B$13*F30+$B$14*G30&gt;$B$11,$B$11,$B$12*E30+$B$13*F30+$B$14*G30)</f>
        <v>6.056028152591768</v>
      </c>
      <c r="I30" s="22">
        <f>$B$9*H30</f>
        <v>0.6056028152591768</v>
      </c>
      <c r="J30" s="22">
        <f t="shared" si="0"/>
        <v>2.342031793588735</v>
      </c>
      <c r="K30" s="23">
        <f>$B$4*J30/10</f>
        <v>0.5855079483971838</v>
      </c>
      <c r="L30" s="23">
        <f>(I30-K30)*$B$2+L29</f>
        <v>28.643020444917177</v>
      </c>
      <c r="M30" s="11">
        <f>(I30-K30)*$B$2/$B$6*100</f>
        <v>1.9751972617355724</v>
      </c>
    </row>
    <row r="31" spans="1:13" ht="15">
      <c r="A31" s="8">
        <f>A30+$B$2</f>
        <v>120</v>
      </c>
      <c r="B31" s="21">
        <f>$B$7</f>
        <v>300</v>
      </c>
      <c r="C31" s="24">
        <f>L30/$B$6*100</f>
        <v>281.54262448805906</v>
      </c>
      <c r="D31" s="22">
        <f>$B$8*C31</f>
        <v>2.8154262448805905</v>
      </c>
      <c r="E31" s="10">
        <f>$B$10-D31</f>
        <v>0.18457375511940954</v>
      </c>
      <c r="F31" s="16">
        <f>E31*$B$2+F30</f>
        <v>102.99131931506332</v>
      </c>
      <c r="G31" s="16">
        <f>(E31-E30)/$B$2</f>
        <v>-0.0019751972617355396</v>
      </c>
      <c r="H31" s="23">
        <f>IF($B$12*E31+$B$13*F31+$B$14*G31&gt;$B$11,$B$11,$B$12*E31+$B$13*F31+$B$14*G31)</f>
        <v>6.0526827687328595</v>
      </c>
      <c r="I31" s="22">
        <f>$B$9*H31</f>
        <v>0.605268276873286</v>
      </c>
      <c r="J31" s="22">
        <f t="shared" si="0"/>
        <v>2.350290682544548</v>
      </c>
      <c r="K31" s="23">
        <f>$B$4*J31/10</f>
        <v>0.587572670636137</v>
      </c>
      <c r="L31" s="23">
        <f>(I31-K31)*$B$2+L30</f>
        <v>28.819976507288665</v>
      </c>
      <c r="M31" s="11">
        <f>(I31-K31)*$B$2/$B$6*100</f>
        <v>1.739365243094769</v>
      </c>
    </row>
    <row r="32" spans="1:13" ht="15">
      <c r="A32" s="8">
        <f>A31+$B$2</f>
        <v>130</v>
      </c>
      <c r="B32" s="21">
        <f>$B$7</f>
        <v>300</v>
      </c>
      <c r="C32" s="24">
        <f>L31/$B$6*100</f>
        <v>283.2819897311538</v>
      </c>
      <c r="D32" s="22">
        <f>$B$8*C32</f>
        <v>2.832819897311538</v>
      </c>
      <c r="E32" s="10">
        <f>$B$10-D32</f>
        <v>0.16718010268846184</v>
      </c>
      <c r="F32" s="16">
        <f>E32*$B$2+F31</f>
        <v>104.66312034194794</v>
      </c>
      <c r="G32" s="16">
        <f>(E32-E31)/$B$2</f>
        <v>-0.0017393652430947703</v>
      </c>
      <c r="H32" s="23">
        <f>IF($B$12*E32+$B$13*F32+$B$14*G32&gt;$B$11,$B$11,$B$12*E32+$B$13*F32+$B$14*G32)</f>
        <v>6.0516628781087585</v>
      </c>
      <c r="I32" s="22">
        <f>$B$9*H32</f>
        <v>0.6051662878108759</v>
      </c>
      <c r="J32" s="22">
        <f t="shared" si="0"/>
        <v>2.3575395306389324</v>
      </c>
      <c r="K32" s="23">
        <f>$B$4*J32/10</f>
        <v>0.5893848826597331</v>
      </c>
      <c r="L32" s="23">
        <f>(I32-K32)*$B$2+L31</f>
        <v>28.97779055880009</v>
      </c>
      <c r="M32" s="11">
        <f>(I32-K32)*$B$2/$B$6*100</f>
        <v>1.5512114837562703</v>
      </c>
    </row>
    <row r="33" spans="1:13" ht="15">
      <c r="A33" s="8">
        <f>A32+$B$2</f>
        <v>140</v>
      </c>
      <c r="B33" s="21">
        <f>$B$7</f>
        <v>300</v>
      </c>
      <c r="C33" s="24">
        <f>L32/$B$6*100</f>
        <v>284.83320121491005</v>
      </c>
      <c r="D33" s="22">
        <f>$B$8*C33</f>
        <v>2.8483320121491005</v>
      </c>
      <c r="E33" s="10">
        <f>$B$10-D33</f>
        <v>0.15166798785089952</v>
      </c>
      <c r="F33" s="16">
        <f>E33*$B$2+F32</f>
        <v>106.17980022045694</v>
      </c>
      <c r="G33" s="16">
        <f>(E33-E32)/$B$2</f>
        <v>-0.001551211483756232</v>
      </c>
      <c r="H33" s="23">
        <f>IF($B$12*E33+$B$13*F33+$B$14*G33&gt;$B$11,$B$11,$B$12*E33+$B$13*F33+$B$14*G33)</f>
        <v>6.051817835439783</v>
      </c>
      <c r="I33" s="22">
        <f>$B$9*H33</f>
        <v>0.6051817835439783</v>
      </c>
      <c r="J33" s="22">
        <f t="shared" si="0"/>
        <v>2.3639854923066967</v>
      </c>
      <c r="K33" s="23">
        <f>$B$4*J33/10</f>
        <v>0.5909963730766742</v>
      </c>
      <c r="L33" s="23">
        <f>(I33-K33)*$B$2+L32</f>
        <v>29.11964466347313</v>
      </c>
      <c r="M33" s="11">
        <f>(I33-K33)*$B$2/$B$6*100</f>
        <v>1.3943353844562543</v>
      </c>
    </row>
    <row r="34" spans="1:13" ht="15">
      <c r="A34" s="8">
        <f>A33+$B$2</f>
        <v>150</v>
      </c>
      <c r="B34" s="21">
        <f>$B$7</f>
        <v>300</v>
      </c>
      <c r="C34" s="24">
        <f>L33/$B$6*100</f>
        <v>286.22753659936626</v>
      </c>
      <c r="D34" s="22">
        <f>$B$8*C34</f>
        <v>2.862275365993663</v>
      </c>
      <c r="E34" s="10">
        <f>$B$10-D34</f>
        <v>0.13772463400633717</v>
      </c>
      <c r="F34" s="16">
        <f>E34*$B$2+F33</f>
        <v>107.5570465605203</v>
      </c>
      <c r="G34" s="16">
        <f>(E34-E33)/$B$2</f>
        <v>-0.0013943353844562355</v>
      </c>
      <c r="H34" s="23">
        <f>IF($B$12*E34+$B$13*F34+$B$14*G34&gt;$B$11,$B$11,$B$12*E34+$B$13*F34+$B$14*G34)</f>
        <v>6.05253214421314</v>
      </c>
      <c r="I34" s="22">
        <f>$B$9*H34</f>
        <v>0.6052532144213141</v>
      </c>
      <c r="J34" s="22">
        <f t="shared" si="0"/>
        <v>2.369764601828537</v>
      </c>
      <c r="K34" s="23">
        <f>$B$4*J34/10</f>
        <v>0.5924411504571343</v>
      </c>
      <c r="L34" s="23">
        <f>(I34-K34)*$B$2+L33</f>
        <v>29.247765303114928</v>
      </c>
      <c r="M34" s="11">
        <f>(I34-K34)*$B$2/$B$6*100</f>
        <v>1.259344181428381</v>
      </c>
    </row>
    <row r="35" spans="1:13" ht="15">
      <c r="A35" s="8">
        <f>A34+$B$2</f>
        <v>160</v>
      </c>
      <c r="B35" s="21">
        <f>$B$7</f>
        <v>300</v>
      </c>
      <c r="C35" s="24">
        <f>L34/$B$6*100</f>
        <v>287.48688078079465</v>
      </c>
      <c r="D35" s="22">
        <f>$B$8*C35</f>
        <v>2.8748688078079465</v>
      </c>
      <c r="E35" s="10">
        <f>$B$10-D35</f>
        <v>0.1251311921920535</v>
      </c>
      <c r="F35" s="16">
        <f>E35*$B$2+F34</f>
        <v>108.80835848244084</v>
      </c>
      <c r="G35" s="16">
        <f>(E35-E34)/$B$2</f>
        <v>-0.001259344181428368</v>
      </c>
      <c r="H35" s="23">
        <f>IF($B$12*E35+$B$13*F35+$B$14*G35&gt;$B$11,$B$11,$B$12*E35+$B$13*F35+$B$14*G35)</f>
        <v>6.053480443268025</v>
      </c>
      <c r="I35" s="22">
        <f>$B$9*H35</f>
        <v>0.6053480443268026</v>
      </c>
      <c r="J35" s="22">
        <f t="shared" si="0"/>
        <v>2.374972126345737</v>
      </c>
      <c r="K35" s="23">
        <f>$B$4*J35/10</f>
        <v>0.5937430315864343</v>
      </c>
      <c r="L35" s="23">
        <f>(I35-K35)*$B$2+L34</f>
        <v>29.36381543051861</v>
      </c>
      <c r="M35" s="11">
        <f>(I35-K35)*$B$2/$B$6*100</f>
        <v>1.1406987438437024</v>
      </c>
    </row>
    <row r="36" spans="1:13" ht="15">
      <c r="A36" s="8">
        <f>A35+$B$2</f>
        <v>170</v>
      </c>
      <c r="B36" s="21">
        <f>$B$7</f>
        <v>300</v>
      </c>
      <c r="C36" s="24">
        <f>L35/$B$6*100</f>
        <v>288.62757952463835</v>
      </c>
      <c r="D36" s="22">
        <f>$B$8*C36</f>
        <v>2.8862757952463833</v>
      </c>
      <c r="E36" s="10">
        <f>$B$10-D36</f>
        <v>0.11372420475361666</v>
      </c>
      <c r="F36" s="16">
        <f>E36*$B$2+F35</f>
        <v>109.945600529977</v>
      </c>
      <c r="G36" s="16">
        <f>(E36-E35)/$B$2</f>
        <v>-0.0011406987438436823</v>
      </c>
      <c r="H36" s="23">
        <f>IF($B$12*E36+$B$13*F36+$B$14*G36&gt;$B$11,$B$11,$B$12*E36+$B$13*F36+$B$14*G36)</f>
        <v>6.054494062828497</v>
      </c>
      <c r="I36" s="22">
        <f>$B$9*H36</f>
        <v>0.6054494062828497</v>
      </c>
      <c r="J36" s="22">
        <f t="shared" si="0"/>
        <v>2.3796792032274863</v>
      </c>
      <c r="K36" s="23">
        <f>$B$4*J36/10</f>
        <v>0.5949198008068716</v>
      </c>
      <c r="L36" s="23">
        <f>(I36-K36)*$B$2+L35</f>
        <v>29.46911148527839</v>
      </c>
      <c r="M36" s="11">
        <f>(I36-K36)*$B$2/$B$6*100</f>
        <v>1.0349930679384036</v>
      </c>
    </row>
    <row r="37" spans="1:13" ht="15">
      <c r="A37" s="8">
        <f>A36+$B$2</f>
        <v>180</v>
      </c>
      <c r="B37" s="21">
        <f>$B$7</f>
        <v>300</v>
      </c>
      <c r="C37" s="24">
        <f>L36/$B$6*100</f>
        <v>289.6625725925768</v>
      </c>
      <c r="D37" s="22">
        <f>$B$8*C37</f>
        <v>2.896625725925768</v>
      </c>
      <c r="E37" s="10">
        <f>$B$10-D37</f>
        <v>0.10337427407423183</v>
      </c>
      <c r="F37" s="16">
        <f>E37*$B$2+F36</f>
        <v>110.97934327071931</v>
      </c>
      <c r="G37" s="16">
        <f>(E37-E36)/$B$2</f>
        <v>-0.0010349930679384833</v>
      </c>
      <c r="H37" s="23">
        <f>IF($B$12*E37+$B$13*F37+$B$14*G37&gt;$B$11,$B$11,$B$12*E37+$B$13*F37+$B$14*G37)</f>
        <v>6.055488603227741</v>
      </c>
      <c r="I37" s="22">
        <f>$B$9*H37</f>
        <v>0.6055488603227741</v>
      </c>
      <c r="J37" s="22">
        <f t="shared" si="0"/>
        <v>2.3839420450728994</v>
      </c>
      <c r="K37" s="23">
        <f>$B$4*J37/10</f>
        <v>0.5959855112682249</v>
      </c>
      <c r="L37" s="23">
        <f>(I37-K37)*$B$2+L36</f>
        <v>29.56474497582388</v>
      </c>
      <c r="M37" s="11">
        <f>(I37-K37)*$B$2/$B$6*100</f>
        <v>0.9400162238095908</v>
      </c>
    </row>
    <row r="38" spans="1:13" ht="15">
      <c r="A38" s="8">
        <f>A37+$B$2</f>
        <v>190</v>
      </c>
      <c r="B38" s="21">
        <f>$B$7</f>
        <v>300</v>
      </c>
      <c r="C38" s="24">
        <f>L37/$B$6*100</f>
        <v>290.60258881638634</v>
      </c>
      <c r="D38" s="22">
        <f>$B$8*C38</f>
        <v>2.9060258881638634</v>
      </c>
      <c r="E38" s="10">
        <f>$B$10-D38</f>
        <v>0.09397411183613658</v>
      </c>
      <c r="F38" s="16">
        <f>E38*$B$2+F37</f>
        <v>111.91908438908068</v>
      </c>
      <c r="G38" s="16">
        <f>(E38-E37)/$B$2</f>
        <v>-0.0009400162238095255</v>
      </c>
      <c r="H38" s="23">
        <f>IF($B$12*E38+$B$13*F38+$B$14*G38&gt;$B$11,$B$11,$B$12*E38+$B$13*F38+$B$14*G38)</f>
        <v>6.0564246163966216</v>
      </c>
      <c r="I38" s="22">
        <f>$B$9*H38</f>
        <v>0.6056424616396622</v>
      </c>
      <c r="J38" s="22">
        <f t="shared" si="0"/>
        <v>2.3878071095834983</v>
      </c>
      <c r="K38" s="23">
        <f>$B$4*J38/10</f>
        <v>0.5969517773958746</v>
      </c>
      <c r="L38" s="23">
        <f>(I38-K38)*$B$2+L37</f>
        <v>29.651651818261758</v>
      </c>
      <c r="M38" s="11">
        <f>(I38-K38)*$B$2/$B$6*100</f>
        <v>0.8542388381485025</v>
      </c>
    </row>
    <row r="39" spans="1:13" ht="15">
      <c r="A39" s="8">
        <f>A38+$B$2</f>
        <v>200</v>
      </c>
      <c r="B39" s="21">
        <f>$B$7</f>
        <v>300</v>
      </c>
      <c r="C39" s="24">
        <f>L38/$B$6*100</f>
        <v>291.45682765453483</v>
      </c>
      <c r="D39" s="22">
        <f>$B$8*C39</f>
        <v>2.9145682765453484</v>
      </c>
      <c r="E39" s="10">
        <f>$B$10-D39</f>
        <v>0.08543172345465155</v>
      </c>
      <c r="F39" s="16">
        <f>E39*$B$2+F38</f>
        <v>112.7734016236272</v>
      </c>
      <c r="G39" s="16">
        <f>(E39-E38)/$B$2</f>
        <v>-0.0008542388381485022</v>
      </c>
      <c r="H39" s="23">
        <f>IF($B$12*E39+$B$13*F39+$B$14*G39&gt;$B$11,$B$11,$B$12*E39+$B$13*F39+$B$14*G39)</f>
        <v>6.057286310073133</v>
      </c>
      <c r="I39" s="22">
        <f>$B$9*H39</f>
        <v>0.6057286310073133</v>
      </c>
      <c r="J39" s="22">
        <f t="shared" si="0"/>
        <v>2.391314065233167</v>
      </c>
      <c r="K39" s="23">
        <f>$B$4*J39/10</f>
        <v>0.5978285163082917</v>
      </c>
      <c r="L39" s="23">
        <f>(I39-K39)*$B$2+L38</f>
        <v>29.730652965251974</v>
      </c>
      <c r="M39" s="11">
        <f>(I39-K39)*$B$2/$B$6*100</f>
        <v>0.7765308935894503</v>
      </c>
    </row>
    <row r="40" spans="1:13" ht="15">
      <c r="A40" s="8">
        <f>A39+$B$2</f>
        <v>210</v>
      </c>
      <c r="B40" s="21">
        <f>$B$7</f>
        <v>300</v>
      </c>
      <c r="C40" s="24">
        <f>L39/$B$6*100</f>
        <v>292.2333585481243</v>
      </c>
      <c r="D40" s="22">
        <f>$B$8*C40</f>
        <v>2.9223335854812427</v>
      </c>
      <c r="E40" s="10">
        <f>$B$10-D40</f>
        <v>0.07766641451875733</v>
      </c>
      <c r="F40" s="16">
        <f>E40*$B$2+F39</f>
        <v>113.55006576881476</v>
      </c>
      <c r="G40" s="16">
        <f>(E40-E39)/$B$2</f>
        <v>-0.0007765308935894222</v>
      </c>
      <c r="H40" s="23">
        <f>IF($B$12*E40+$B$13*F40+$B$14*G40&gt;$B$11,$B$11,$B$12*E40+$B$13*F40+$B$14*G40)</f>
        <v>6.05807005209863</v>
      </c>
      <c r="I40" s="22">
        <f>$B$9*H40</f>
        <v>0.6058070052098631</v>
      </c>
      <c r="J40" s="22">
        <f t="shared" si="0"/>
        <v>2.3944975453556427</v>
      </c>
      <c r="K40" s="23">
        <f>$B$4*J40/10</f>
        <v>0.5986243863389107</v>
      </c>
      <c r="L40" s="23">
        <f>(I40-K40)*$B$2+L39</f>
        <v>29.802479153961496</v>
      </c>
      <c r="M40" s="11">
        <f>(I40-K40)*$B$2/$B$6*100</f>
        <v>0.7060056293693869</v>
      </c>
    </row>
    <row r="41" spans="1:13" ht="15">
      <c r="A41" s="8">
        <f>A40+$B$2</f>
        <v>220</v>
      </c>
      <c r="B41" s="21">
        <f>$B$7</f>
        <v>300</v>
      </c>
      <c r="C41" s="24">
        <f>L40/$B$6*100</f>
        <v>292.93936417749364</v>
      </c>
      <c r="D41" s="22">
        <f>$B$8*C41</f>
        <v>2.9293936417749364</v>
      </c>
      <c r="E41" s="10">
        <f>$B$10-D41</f>
        <v>0.07060635822506356</v>
      </c>
      <c r="F41" s="16">
        <f>E41*$B$2+F40</f>
        <v>114.2561293510654</v>
      </c>
      <c r="G41" s="16">
        <f>(E41-E40)/$B$2</f>
        <v>-0.0007060056293693773</v>
      </c>
      <c r="H41" s="23">
        <f>IF($B$12*E41+$B$13*F41+$B$14*G41&gt;$B$11,$B$11,$B$12*E41+$B$13*F41+$B$14*G41)</f>
        <v>6.058778202384895</v>
      </c>
      <c r="I41" s="22">
        <f>$B$9*H41</f>
        <v>0.6058778202384896</v>
      </c>
      <c r="J41" s="22">
        <f t="shared" si="0"/>
        <v>2.397388229962437</v>
      </c>
      <c r="K41" s="23">
        <f>$B$4*J41/10</f>
        <v>0.5993470574906092</v>
      </c>
      <c r="L41" s="23">
        <f>(I41-K41)*$B$2+L40</f>
        <v>29.867786781440298</v>
      </c>
      <c r="M41" s="11">
        <f>(I41-K41)*$B$2/$B$6*100</f>
        <v>0.641932329547096</v>
      </c>
    </row>
    <row r="42" spans="1:13" ht="15">
      <c r="A42" s="8">
        <f>A41+$B$2</f>
        <v>230</v>
      </c>
      <c r="B42" s="21">
        <f>$B$7</f>
        <v>300</v>
      </c>
      <c r="C42" s="24">
        <f>L41/$B$6*100</f>
        <v>293.58129650704075</v>
      </c>
      <c r="D42" s="22">
        <f>$B$8*C42</f>
        <v>2.9358129650704075</v>
      </c>
      <c r="E42" s="10">
        <f>$B$10-D42</f>
        <v>0.06418703492959255</v>
      </c>
      <c r="F42" s="16">
        <f>E42*$B$2+F41</f>
        <v>114.89799970036132</v>
      </c>
      <c r="G42" s="16">
        <f>(E42-E41)/$B$2</f>
        <v>-0.0006419323295471013</v>
      </c>
      <c r="H42" s="23">
        <f>IF($B$12*E42+$B$13*F42+$B$14*G42&gt;$B$11,$B$11,$B$12*E42+$B$13*F42+$B$14*G42)</f>
        <v>6.059415836370558</v>
      </c>
      <c r="I42" s="22">
        <f>$B$9*H42</f>
        <v>0.6059415836370559</v>
      </c>
      <c r="J42" s="22">
        <f t="shared" si="0"/>
        <v>2.4000135494342816</v>
      </c>
      <c r="K42" s="23">
        <f>$B$4*J42/10</f>
        <v>0.6000033873585704</v>
      </c>
      <c r="L42" s="23">
        <f>(I42-K42)*$B$2+L41</f>
        <v>29.927168744225153</v>
      </c>
      <c r="M42" s="11">
        <f>(I42-K42)*$B$2/$B$6*100</f>
        <v>0.5836868245739427</v>
      </c>
    </row>
    <row r="43" spans="1:13" ht="15">
      <c r="A43" s="8">
        <f>A42+$B$2</f>
        <v>240</v>
      </c>
      <c r="B43" s="21">
        <f>$B$7</f>
        <v>300</v>
      </c>
      <c r="C43" s="24">
        <f>L42/$B$6*100</f>
        <v>294.1649833316147</v>
      </c>
      <c r="D43" s="22">
        <f>$B$8*C43</f>
        <v>2.9416498333161467</v>
      </c>
      <c r="E43" s="10">
        <f>$B$10-D43</f>
        <v>0.05835016668385329</v>
      </c>
      <c r="F43" s="16">
        <f>E43*$B$2+F42</f>
        <v>115.48150136719985</v>
      </c>
      <c r="G43" s="16">
        <f>(E43-E42)/$B$2</f>
        <v>-0.0005836868245739258</v>
      </c>
      <c r="H43" s="23">
        <f>IF($B$12*E43+$B$13*F43+$B$14*G43&gt;$B$11,$B$11,$B$12*E43+$B$13*F43+$B$14*G43)</f>
        <v>6.059989033533521</v>
      </c>
      <c r="I43" s="22">
        <f>$B$9*H43</f>
        <v>0.6059989033533522</v>
      </c>
      <c r="J43" s="22">
        <f t="shared" si="0"/>
        <v>2.402398171196082</v>
      </c>
      <c r="K43" s="23">
        <f>$B$4*J43/10</f>
        <v>0.6005995427990205</v>
      </c>
      <c r="L43" s="23">
        <f>(I43-K43)*$B$2+L42</f>
        <v>29.981162349768468</v>
      </c>
      <c r="M43" s="11">
        <f>(I43-K43)*$B$2/$B$6*100</f>
        <v>0.5307227092014288</v>
      </c>
    </row>
    <row r="44" spans="1:13" ht="15">
      <c r="A44" s="8">
        <f>A43+$B$2</f>
        <v>250</v>
      </c>
      <c r="B44" s="21">
        <f>$B$7</f>
        <v>300</v>
      </c>
      <c r="C44" s="24">
        <f>L43/$B$6*100</f>
        <v>294.6957060408161</v>
      </c>
      <c r="D44" s="22">
        <f>$B$8*C44</f>
        <v>2.946957060408161</v>
      </c>
      <c r="E44" s="10">
        <f>$B$10-D44</f>
        <v>0.05304293959183903</v>
      </c>
      <c r="F44" s="16">
        <f>E44*$B$2+F43</f>
        <v>116.01193076311824</v>
      </c>
      <c r="G44" s="16">
        <f>(E44-E43)/$B$2</f>
        <v>-0.0005307227092014255</v>
      </c>
      <c r="H44" s="23">
        <f>IF($B$12*E44+$B$13*F44+$B$14*G44&gt;$B$11,$B$11,$B$12*E44+$B$13*F44+$B$14*G44)</f>
        <v>6.060504009023093</v>
      </c>
      <c r="I44" s="22">
        <f>$B$9*H44</f>
        <v>0.6060504009023093</v>
      </c>
      <c r="J44" s="22">
        <f t="shared" si="0"/>
        <v>2.40456435815738</v>
      </c>
      <c r="K44" s="23">
        <f>$B$4*J44/10</f>
        <v>0.601141089539345</v>
      </c>
      <c r="L44" s="23">
        <f>(I44-K44)*$B$2+L43</f>
        <v>30.030255463398113</v>
      </c>
      <c r="M44" s="11">
        <f>(I44-K44)*$B$2/$B$6*100</f>
        <v>0.48255399887594874</v>
      </c>
    </row>
    <row r="45" spans="1:13" ht="15">
      <c r="A45" s="8">
        <f>A44+$B$2</f>
        <v>260</v>
      </c>
      <c r="B45" s="21">
        <f>$B$7</f>
        <v>300</v>
      </c>
      <c r="C45" s="24">
        <f>L44/$B$6*100</f>
        <v>295.1782600396921</v>
      </c>
      <c r="D45" s="22">
        <f>$B$8*C45</f>
        <v>2.9517826003969208</v>
      </c>
      <c r="E45" s="10">
        <f>$B$10-D45</f>
        <v>0.04821739960307925</v>
      </c>
      <c r="F45" s="16">
        <f>E45*$B$2+F44</f>
        <v>116.49410475914904</v>
      </c>
      <c r="G45" s="16">
        <f>(E45-E44)/$B$2</f>
        <v>-0.0004825539988759786</v>
      </c>
      <c r="H45" s="23">
        <f>IF($B$12*E45+$B$13*F45+$B$14*G45&gt;$B$11,$B$11,$B$12*E45+$B$13*F45+$B$14*G45)</f>
        <v>6.060966695984089</v>
      </c>
      <c r="I45" s="22">
        <f>$B$9*H45</f>
        <v>0.6060966695984089</v>
      </c>
      <c r="J45" s="22">
        <f t="shared" si="0"/>
        <v>2.4065322482731784</v>
      </c>
      <c r="K45" s="23">
        <f>$B$4*J45/10</f>
        <v>0.6016330620682946</v>
      </c>
      <c r="L45" s="23">
        <f>(I45-K45)*$B$2+L44</f>
        <v>30.074891538699255</v>
      </c>
      <c r="M45" s="11">
        <f>(I45-K45)*$B$2/$B$6*100</f>
        <v>0.43874415448949455</v>
      </c>
    </row>
    <row r="46" spans="1:13" ht="15">
      <c r="A46" s="8">
        <f>A45+$B$2</f>
        <v>270</v>
      </c>
      <c r="B46" s="21">
        <f>$B$7</f>
        <v>300</v>
      </c>
      <c r="C46" s="24">
        <f>L45/$B$6*100</f>
        <v>295.61700419418156</v>
      </c>
      <c r="D46" s="22">
        <f>$B$8*C46</f>
        <v>2.9561700419418155</v>
      </c>
      <c r="E46" s="10">
        <f>$B$10-D46</f>
        <v>0.04382995805818446</v>
      </c>
      <c r="F46" s="16">
        <f>E46*$B$2+F45</f>
        <v>116.93240433973088</v>
      </c>
      <c r="G46" s="16">
        <f>(E46-E45)/$B$2</f>
        <v>-0.0004387441544894788</v>
      </c>
      <c r="H46" s="23">
        <f>IF($B$12*E46+$B$13*F46+$B$14*G46&gt;$B$11,$B$11,$B$12*E46+$B$13*F46+$B$14*G46)</f>
        <v>6.061382565732572</v>
      </c>
      <c r="I46" s="22">
        <f>$B$9*H46</f>
        <v>0.6061382565732573</v>
      </c>
      <c r="J46" s="22">
        <f t="shared" si="0"/>
        <v>2.408320083022571</v>
      </c>
      <c r="K46" s="23">
        <f>$B$4*J46/10</f>
        <v>0.6020800207556427</v>
      </c>
      <c r="L46" s="23">
        <f>(I46-K46)*$B$2+L45</f>
        <v>30.1154738968754</v>
      </c>
      <c r="M46" s="11">
        <f>(I46-K46)*$B$2/$B$6*100</f>
        <v>0.3988987003238335</v>
      </c>
    </row>
    <row r="47" spans="1:13" ht="15">
      <c r="A47" s="8">
        <f>A46+$B$2</f>
        <v>280</v>
      </c>
      <c r="B47" s="21">
        <f>$B$7</f>
        <v>300</v>
      </c>
      <c r="C47" s="24">
        <f>L46/$B$6*100</f>
        <v>296.0159028945054</v>
      </c>
      <c r="D47" s="22">
        <f>$B$8*C47</f>
        <v>2.9601590289450543</v>
      </c>
      <c r="E47" s="10">
        <f>$B$10-D47</f>
        <v>0.03984097105494566</v>
      </c>
      <c r="F47" s="16">
        <f>E47*$B$2+F46</f>
        <v>117.33081405028034</v>
      </c>
      <c r="G47" s="16">
        <f>(E47-E46)/$B$2</f>
        <v>-0.00039889870032387974</v>
      </c>
      <c r="H47" s="23">
        <f>IF($B$12*E47+$B$13*F47+$B$14*G47&gt;$B$11,$B$11,$B$12*E47+$B$13*F47+$B$14*G47)</f>
        <v>6.061756570785507</v>
      </c>
      <c r="I47" s="22">
        <f>$B$9*H47</f>
        <v>0.6061756570785507</v>
      </c>
      <c r="J47" s="22">
        <f t="shared" si="0"/>
        <v>2.409944400767411</v>
      </c>
      <c r="K47" s="23">
        <f>$B$4*J47/10</f>
        <v>0.6024861001918528</v>
      </c>
      <c r="L47" s="23">
        <f>(I47-K47)*$B$2+L46</f>
        <v>30.152369465742378</v>
      </c>
      <c r="M47" s="11">
        <f>(I47-K47)*$B$2/$B$6*100</f>
        <v>0.36265991258727687</v>
      </c>
    </row>
    <row r="48" spans="1:13" ht="15">
      <c r="A48" s="8">
        <f>A47+$B$2</f>
        <v>290</v>
      </c>
      <c r="B48" s="21">
        <f>$B$7</f>
        <v>300</v>
      </c>
      <c r="C48" s="24">
        <f>L47/$B$6*100</f>
        <v>296.37856280709264</v>
      </c>
      <c r="D48" s="22">
        <f>$B$8*C48</f>
        <v>2.9637856280709265</v>
      </c>
      <c r="E48" s="10">
        <f>$B$10-D48</f>
        <v>0.03621437192907351</v>
      </c>
      <c r="F48" s="16">
        <f>E48*$B$2+F47</f>
        <v>117.69295776957108</v>
      </c>
      <c r="G48" s="16">
        <f>(E48-E47)/$B$2</f>
        <v>-0.0003626599125872154</v>
      </c>
      <c r="H48" s="23">
        <f>IF($B$12*E48+$B$13*F48+$B$14*G48&gt;$B$11,$B$11,$B$12*E48+$B$13*F48+$B$14*G48)</f>
        <v>6.062093148998049</v>
      </c>
      <c r="I48" s="22">
        <f>$B$9*H48</f>
        <v>0.606209314899805</v>
      </c>
      <c r="J48" s="22">
        <f t="shared" si="0"/>
        <v>2.4114202044179605</v>
      </c>
      <c r="K48" s="23">
        <f>$B$4*J48/10</f>
        <v>0.6028550511044901</v>
      </c>
      <c r="L48" s="23">
        <f>(I48-K48)*$B$2+L47</f>
        <v>30.18591210369553</v>
      </c>
      <c r="M48" s="11">
        <f>(I48-K48)*$B$2/$B$6*100</f>
        <v>0.329702739965685</v>
      </c>
    </row>
    <row r="49" spans="1:13" ht="15">
      <c r="A49" s="8">
        <f>A48+$B$2</f>
        <v>300</v>
      </c>
      <c r="B49" s="21">
        <f>$B$7</f>
        <v>300</v>
      </c>
      <c r="C49" s="24">
        <f>L48/$B$6*100</f>
        <v>296.7082655470584</v>
      </c>
      <c r="D49" s="22">
        <f>$B$8*C49</f>
        <v>2.9670826554705836</v>
      </c>
      <c r="E49" s="10">
        <f>$B$10-D49</f>
        <v>0.032917344529416415</v>
      </c>
      <c r="F49" s="16">
        <f>E49*$B$2+F48</f>
        <v>118.02213121486524</v>
      </c>
      <c r="G49" s="16">
        <f>(E49-E48)/$B$2</f>
        <v>-0.00032970273996570933</v>
      </c>
      <c r="H49" s="23">
        <f>IF($B$12*E49+$B$13*F49+$B$14*G49&gt;$B$11,$B$11,$B$12*E49+$B$13*F49+$B$14*G49)</f>
        <v>6.062396255990686</v>
      </c>
      <c r="I49" s="22">
        <f>$B$9*H49</f>
        <v>0.6062396255990686</v>
      </c>
      <c r="J49" s="22">
        <f aca="true" t="shared" si="1" ref="J49:J91">(2*9.81*C49/1000)^0.5</f>
        <v>2.412761109192803</v>
      </c>
      <c r="K49" s="23">
        <f>$B$4*J49/10</f>
        <v>0.6031902772982007</v>
      </c>
      <c r="L49" s="23">
        <f>(I49-K49)*$B$2+L48</f>
        <v>30.21640558670421</v>
      </c>
      <c r="M49" s="11">
        <f>(I49-K49)*$B$2/$B$6*100</f>
        <v>0.2997314913961521</v>
      </c>
    </row>
    <row r="50" spans="1:13" ht="15">
      <c r="A50" s="8">
        <f>A49+$B$2</f>
        <v>310</v>
      </c>
      <c r="B50" s="21">
        <f>$B$7</f>
        <v>300</v>
      </c>
      <c r="C50" s="24">
        <f>L49/$B$6*100</f>
        <v>297.0079970384545</v>
      </c>
      <c r="D50" s="22">
        <f>$B$8*C50</f>
        <v>2.9700799703845453</v>
      </c>
      <c r="E50" s="10">
        <f>$B$10-D50</f>
        <v>0.029920029615454702</v>
      </c>
      <c r="F50" s="16">
        <f>E50*$B$2+F49</f>
        <v>118.32133151101979</v>
      </c>
      <c r="G50" s="16">
        <f>(E50-E49)/$B$2</f>
        <v>-0.0002997314913961713</v>
      </c>
      <c r="H50" s="23">
        <f>IF($B$12*E50+$B$13*F50+$B$14*G50&gt;$B$11,$B$11,$B$12*E50+$B$13*F50+$B$14*G50)</f>
        <v>6.062669408714301</v>
      </c>
      <c r="I50" s="22">
        <f>$B$9*H50</f>
        <v>0.6062669408714302</v>
      </c>
      <c r="J50" s="22">
        <f t="shared" si="1"/>
        <v>2.4139794742073675</v>
      </c>
      <c r="K50" s="23">
        <f>$B$4*J50/10</f>
        <v>0.6034948685518419</v>
      </c>
      <c r="L50" s="23">
        <f>(I50-K50)*$B$2+L49</f>
        <v>30.244126309900093</v>
      </c>
      <c r="M50" s="11">
        <f>(I50-K50)*$B$2/$B$6*100</f>
        <v>0.2724770307057791</v>
      </c>
    </row>
    <row r="51" spans="1:13" ht="15">
      <c r="A51" s="8">
        <f>A50+$B$2</f>
        <v>320</v>
      </c>
      <c r="B51" s="21">
        <f>$B$7</f>
        <v>300</v>
      </c>
      <c r="C51" s="24">
        <f>L50/$B$6*100</f>
        <v>297.2804740691603</v>
      </c>
      <c r="D51" s="22">
        <f>$B$8*C51</f>
        <v>2.9728047406916027</v>
      </c>
      <c r="E51" s="10">
        <f>$B$10-D51</f>
        <v>0.02719525930839728</v>
      </c>
      <c r="F51" s="16">
        <f>E51*$B$2+F50</f>
        <v>118.59328410410376</v>
      </c>
      <c r="G51" s="16">
        <f>(E51-E50)/$B$2</f>
        <v>-0.00027247703070574223</v>
      </c>
      <c r="H51" s="23">
        <f>IF($B$12*E51+$B$13*F51+$B$14*G51&gt;$B$11,$B$11,$B$12*E51+$B$13*F51+$B$14*G51)</f>
        <v>6.062915731440118</v>
      </c>
      <c r="I51" s="22">
        <f>$B$9*H51</f>
        <v>0.6062915731440118</v>
      </c>
      <c r="J51" s="22">
        <f t="shared" si="1"/>
        <v>2.41508652044537</v>
      </c>
      <c r="K51" s="23">
        <f>$B$4*J51/10</f>
        <v>0.6037716301113425</v>
      </c>
      <c r="L51" s="23">
        <f>(I51-K51)*$B$2+L50</f>
        <v>30.269325740226787</v>
      </c>
      <c r="M51" s="11">
        <f>(I51-K51)*$B$2/$B$6*100</f>
        <v>0.2476943297032846</v>
      </c>
    </row>
    <row r="52" spans="1:13" ht="15">
      <c r="A52" s="8">
        <f>A51+$B$2</f>
        <v>330</v>
      </c>
      <c r="B52" s="21">
        <f>$B$7</f>
        <v>300</v>
      </c>
      <c r="C52" s="24">
        <f>L51/$B$6*100</f>
        <v>297.52816839886356</v>
      </c>
      <c r="D52" s="22">
        <f>$B$8*C52</f>
        <v>2.975281683988636</v>
      </c>
      <c r="E52" s="10">
        <f>$B$10-D52</f>
        <v>0.024718316011364205</v>
      </c>
      <c r="F52" s="16">
        <f>E52*$B$2+F51</f>
        <v>118.8404672642174</v>
      </c>
      <c r="G52" s="16">
        <f>(E52-E51)/$B$2</f>
        <v>-0.0002476943297033074</v>
      </c>
      <c r="H52" s="23">
        <f>IF($B$12*E52+$B$13*F52+$B$14*G52&gt;$B$11,$B$11,$B$12*E52+$B$13*F52+$B$14*G52)</f>
        <v>6.0631379999706585</v>
      </c>
      <c r="I52" s="22">
        <f>$B$9*H52</f>
        <v>0.6063137999970659</v>
      </c>
      <c r="J52" s="22">
        <f t="shared" si="1"/>
        <v>2.416092436970428</v>
      </c>
      <c r="K52" s="23">
        <f>$B$4*J52/10</f>
        <v>0.604023109242607</v>
      </c>
      <c r="L52" s="23">
        <f>(I52-K52)*$B$2+L51</f>
        <v>30.292232647771375</v>
      </c>
      <c r="M52" s="11">
        <f>(I52-K52)*$B$2/$B$6*100</f>
        <v>0.22516029276351224</v>
      </c>
    </row>
    <row r="53" spans="1:13" ht="15">
      <c r="A53" s="8">
        <f>A52+$B$2</f>
        <v>340</v>
      </c>
      <c r="B53" s="21">
        <f>$B$7</f>
        <v>300</v>
      </c>
      <c r="C53" s="24">
        <f>L52/$B$6*100</f>
        <v>297.7533286916271</v>
      </c>
      <c r="D53" s="22">
        <f>$B$8*C53</f>
        <v>2.977533286916271</v>
      </c>
      <c r="E53" s="10">
        <f>$B$10-D53</f>
        <v>0.02246671308372905</v>
      </c>
      <c r="F53" s="16">
        <f>E53*$B$2+F52</f>
        <v>119.06513439505468</v>
      </c>
      <c r="G53" s="16">
        <f>(E53-E52)/$B$2</f>
        <v>-0.00022516029276351546</v>
      </c>
      <c r="H53" s="23">
        <f>IF($B$12*E53+$B$13*F53+$B$14*G53&gt;$B$11,$B$11,$B$12*E53+$B$13*F53+$B$14*G53)</f>
        <v>6.063338682243745</v>
      </c>
      <c r="I53" s="22">
        <f>$B$9*H53</f>
        <v>0.6063338682243745</v>
      </c>
      <c r="J53" s="22">
        <f t="shared" si="1"/>
        <v>2.417006476807566</v>
      </c>
      <c r="K53" s="23">
        <f>$B$4*J53/10</f>
        <v>0.6042516192018915</v>
      </c>
      <c r="L53" s="23">
        <f>(I53-K53)*$B$2+L52</f>
        <v>30.313055137996205</v>
      </c>
      <c r="M53" s="11">
        <f>(I53-K53)*$B$2/$B$6*100</f>
        <v>0.20467179980370723</v>
      </c>
    </row>
    <row r="54" spans="1:13" ht="15">
      <c r="A54" s="8">
        <f>A53+$B$2</f>
        <v>350</v>
      </c>
      <c r="B54" s="21">
        <f>$B$7</f>
        <v>300</v>
      </c>
      <c r="C54" s="24">
        <f>L53/$B$6*100</f>
        <v>297.9580004914308</v>
      </c>
      <c r="D54" s="22">
        <f>$B$8*C54</f>
        <v>2.9795800049143084</v>
      </c>
      <c r="E54" s="10">
        <f>$B$10-D54</f>
        <v>0.02041999508569159</v>
      </c>
      <c r="F54" s="16">
        <f>E54*$B$2+F53</f>
        <v>119.2693343459116</v>
      </c>
      <c r="G54" s="16">
        <f>(E54-E53)/$B$2</f>
        <v>-0.00020467179980374617</v>
      </c>
      <c r="H54" s="23">
        <f>IF($B$12*E54+$B$13*F54+$B$14*G54&gt;$B$11,$B$11,$B$12*E54+$B$13*F54+$B$14*G54)</f>
        <v>6.063519974726001</v>
      </c>
      <c r="I54" s="22">
        <f>$B$9*H54</f>
        <v>0.6063519974726002</v>
      </c>
      <c r="J54" s="22">
        <f t="shared" si="1"/>
        <v>2.417837043649111</v>
      </c>
      <c r="K54" s="23">
        <f>$B$4*J54/10</f>
        <v>0.6044592609122778</v>
      </c>
      <c r="L54" s="23">
        <f>(I54-K54)*$B$2+L53</f>
        <v>30.33198250359943</v>
      </c>
      <c r="M54" s="11">
        <f>(I54-K54)*$B$2/$B$6*100</f>
        <v>0.18604393334929675</v>
      </c>
    </row>
    <row r="55" spans="1:13" ht="15">
      <c r="A55" s="8">
        <f>A54+$B$2</f>
        <v>360</v>
      </c>
      <c r="B55" s="21">
        <f>$B$7</f>
        <v>300</v>
      </c>
      <c r="C55" s="24">
        <f>L54/$B$6*100</f>
        <v>298.14404442478013</v>
      </c>
      <c r="D55" s="22">
        <f>$B$8*C55</f>
        <v>2.9814404442478013</v>
      </c>
      <c r="E55" s="10">
        <f>$B$10-D55</f>
        <v>0.018559555752198698</v>
      </c>
      <c r="F55" s="16">
        <f>E55*$B$2+F54</f>
        <v>119.4549299034336</v>
      </c>
      <c r="G55" s="16">
        <f>(E55-E54)/$B$2</f>
        <v>-0.00018604393334928915</v>
      </c>
      <c r="H55" s="23">
        <f>IF($B$12*E55+$B$13*F55+$B$14*G55&gt;$B$11,$B$11,$B$12*E55+$B$13*F55+$B$14*G55)</f>
        <v>6.063683834599181</v>
      </c>
      <c r="I55" s="22">
        <f>$B$9*H55</f>
        <v>0.6063683834599182</v>
      </c>
      <c r="J55" s="22">
        <f t="shared" si="1"/>
        <v>2.4185917703519513</v>
      </c>
      <c r="K55" s="23">
        <f>$B$4*J55/10</f>
        <v>0.6046479425879878</v>
      </c>
      <c r="L55" s="23">
        <f>(I55-K55)*$B$2+L54</f>
        <v>30.349186912318736</v>
      </c>
      <c r="M55" s="11">
        <f>(I55-K55)*$B$2/$B$6*100</f>
        <v>0.16910836595997</v>
      </c>
    </row>
    <row r="56" spans="1:13" ht="15">
      <c r="A56" s="8">
        <f>A55+$B$2</f>
        <v>370</v>
      </c>
      <c r="B56" s="21">
        <f>$B$7</f>
        <v>300</v>
      </c>
      <c r="C56" s="24">
        <f>L55/$B$6*100</f>
        <v>298.3131527907401</v>
      </c>
      <c r="D56" s="22">
        <f>$B$8*C56</f>
        <v>2.983131527907401</v>
      </c>
      <c r="E56" s="10">
        <f>$B$10-D56</f>
        <v>0.016868472092598896</v>
      </c>
      <c r="F56" s="16">
        <f>E56*$B$2+F55</f>
        <v>119.62361462435959</v>
      </c>
      <c r="G56" s="16">
        <f>(E56-E55)/$B$2</f>
        <v>-0.00016910836595998013</v>
      </c>
      <c r="H56" s="23">
        <f>IF($B$12*E56+$B$13*F56+$B$14*G56&gt;$B$11,$B$11,$B$12*E56+$B$13*F56+$B$14*G56)</f>
        <v>6.063832008021375</v>
      </c>
      <c r="I56" s="22">
        <f>$B$9*H56</f>
        <v>0.6063832008021376</v>
      </c>
      <c r="J56" s="22">
        <f t="shared" si="1"/>
        <v>2.4192775900574786</v>
      </c>
      <c r="K56" s="23">
        <f>$B$4*J56/10</f>
        <v>0.6048193975143696</v>
      </c>
      <c r="L56" s="23">
        <f>(I56-K56)*$B$2+L55</f>
        <v>30.364824945196414</v>
      </c>
      <c r="M56" s="11">
        <f>(I56-K56)*$B$2/$B$6*100</f>
        <v>0.153711890360143</v>
      </c>
    </row>
    <row r="57" spans="1:13" ht="15">
      <c r="A57" s="8">
        <f>A56+$B$2</f>
        <v>380</v>
      </c>
      <c r="B57" s="21">
        <f>$B$7</f>
        <v>300</v>
      </c>
      <c r="C57" s="24">
        <f>L56/$B$6*100</f>
        <v>298.4668646811002</v>
      </c>
      <c r="D57" s="22">
        <f>$B$8*C57</f>
        <v>2.984668646811002</v>
      </c>
      <c r="E57" s="10">
        <f>$B$10-D57</f>
        <v>0.01533135318899781</v>
      </c>
      <c r="F57" s="16">
        <f>E57*$B$2+F56</f>
        <v>119.77692815624957</v>
      </c>
      <c r="G57" s="16">
        <f>(E57-E56)/$B$2</f>
        <v>-0.00015371189036010867</v>
      </c>
      <c r="H57" s="23">
        <f>IF($B$12*E57+$B$13*F57+$B$14*G57&gt;$B$11,$B$11,$B$12*E57+$B$13*F57+$B$14*G57)</f>
        <v>6.063966054853866</v>
      </c>
      <c r="I57" s="22">
        <f>$B$9*H57</f>
        <v>0.6063966054853867</v>
      </c>
      <c r="J57" s="22">
        <f t="shared" si="1"/>
        <v>2.4199008006617104</v>
      </c>
      <c r="K57" s="23">
        <f>$B$4*J57/10</f>
        <v>0.6049752001654276</v>
      </c>
      <c r="L57" s="23">
        <f>(I57-K57)*$B$2+L56</f>
        <v>30.379038998396005</v>
      </c>
      <c r="M57" s="11">
        <f>(I57-K57)*$B$2/$B$6*100</f>
        <v>0.13971507823769816</v>
      </c>
    </row>
    <row r="58" spans="1:13" ht="15">
      <c r="A58" s="8">
        <f>A57+$B$2</f>
        <v>390</v>
      </c>
      <c r="B58" s="21">
        <f>$B$7</f>
        <v>300</v>
      </c>
      <c r="C58" s="24">
        <f>L57/$B$6*100</f>
        <v>298.60657975933793</v>
      </c>
      <c r="D58" s="22">
        <f>$B$8*C58</f>
        <v>2.9860657975933793</v>
      </c>
      <c r="E58" s="10">
        <f>$B$10-D58</f>
        <v>0.013934202406620688</v>
      </c>
      <c r="F58" s="16">
        <f>E58*$B$2+F57</f>
        <v>119.91627018031578</v>
      </c>
      <c r="G58" s="16">
        <f>(E58-E57)/$B$2</f>
        <v>-0.00013971507823771213</v>
      </c>
      <c r="H58" s="23">
        <f>IF($B$12*E58+$B$13*F58+$B$14*G58&gt;$B$11,$B$11,$B$12*E58+$B$13*F58+$B$14*G58)</f>
        <v>6.064087370266515</v>
      </c>
      <c r="I58" s="22">
        <f>$B$9*H58</f>
        <v>0.6064087370266515</v>
      </c>
      <c r="J58" s="22">
        <f t="shared" si="1"/>
        <v>2.4204671232797628</v>
      </c>
      <c r="K58" s="23">
        <f>$B$4*J58/10</f>
        <v>0.6051167808199407</v>
      </c>
      <c r="L58" s="23">
        <f>(I58-K58)*$B$2+L57</f>
        <v>30.391958560463113</v>
      </c>
      <c r="M58" s="11">
        <f>(I58-K58)*$B$2/$B$6*100</f>
        <v>0.1269910559399675</v>
      </c>
    </row>
    <row r="59" spans="1:13" ht="15">
      <c r="A59" s="8">
        <f>A58+$B$2</f>
        <v>400</v>
      </c>
      <c r="B59" s="21">
        <f>$B$7</f>
        <v>300</v>
      </c>
      <c r="C59" s="24">
        <f>L58/$B$6*100</f>
        <v>298.7335708152779</v>
      </c>
      <c r="D59" s="22">
        <f>$B$8*C59</f>
        <v>2.9873357081527794</v>
      </c>
      <c r="E59" s="10">
        <f>$B$10-D59</f>
        <v>0.012664291847220621</v>
      </c>
      <c r="F59" s="16">
        <f>E59*$B$2+F58</f>
        <v>120.04291309878798</v>
      </c>
      <c r="G59" s="16">
        <f>(E59-E58)/$B$2</f>
        <v>-0.00012699105594000671</v>
      </c>
      <c r="H59" s="23">
        <f>IF($B$12*E59+$B$13*F59+$B$14*G59&gt;$B$11,$B$11,$B$12*E59+$B$13*F59+$B$14*G59)</f>
        <v>6.064197203616103</v>
      </c>
      <c r="I59" s="22">
        <f>$B$9*H59</f>
        <v>0.6064197203616103</v>
      </c>
      <c r="J59" s="22">
        <f t="shared" si="1"/>
        <v>2.420981755279406</v>
      </c>
      <c r="K59" s="23">
        <f>$B$4*J59/10</f>
        <v>0.6052454388198515</v>
      </c>
      <c r="L59" s="23">
        <f>(I59-K59)*$B$2+L58</f>
        <v>30.4037013758807</v>
      </c>
      <c r="M59" s="11">
        <f>(I59-K59)*$B$2/$B$6*100</f>
        <v>0.11542438682067346</v>
      </c>
    </row>
    <row r="60" spans="1:13" ht="15">
      <c r="A60" s="8">
        <f>A59+$B$2</f>
        <v>410</v>
      </c>
      <c r="B60" s="21">
        <f>$B$7</f>
        <v>300</v>
      </c>
      <c r="C60" s="24">
        <f>L59/$B$6*100</f>
        <v>298.84899520209854</v>
      </c>
      <c r="D60" s="22">
        <f>$B$8*C60</f>
        <v>2.9884899520209856</v>
      </c>
      <c r="E60" s="10">
        <f>$B$10-D60</f>
        <v>0.011510047979014448</v>
      </c>
      <c r="F60" s="16">
        <f>E60*$B$2+F59</f>
        <v>120.15801357857812</v>
      </c>
      <c r="G60" s="16">
        <f>(E60-E59)/$B$2</f>
        <v>-0.00011542438682061728</v>
      </c>
      <c r="H60" s="23">
        <f>IF($B$12*E60+$B$13*F60+$B$14*G60&gt;$B$11,$B$11,$B$12*E60+$B$13*F60+$B$14*G60)</f>
        <v>6.064296674955773</v>
      </c>
      <c r="I60" s="22">
        <f>$B$9*H60</f>
        <v>0.6064296674955774</v>
      </c>
      <c r="J60" s="22">
        <f t="shared" si="1"/>
        <v>2.4214494183990656</v>
      </c>
      <c r="K60" s="23">
        <f>$B$4*J60/10</f>
        <v>0.6053623545997664</v>
      </c>
      <c r="L60" s="23">
        <f>(I60-K60)*$B$2+L59</f>
        <v>30.41437450483881</v>
      </c>
      <c r="M60" s="11">
        <f>(I60-K60)*$B$2/$B$6*100</f>
        <v>0.10491005109410315</v>
      </c>
    </row>
    <row r="61" spans="1:13" ht="15">
      <c r="A61" s="8">
        <f>A60+$B$2</f>
        <v>420</v>
      </c>
      <c r="B61" s="21">
        <f>$B$7</f>
        <v>300</v>
      </c>
      <c r="C61" s="24">
        <f>L60/$B$6*100</f>
        <v>298.95390525319266</v>
      </c>
      <c r="D61" s="22">
        <f>$B$8*C61</f>
        <v>2.9895390525319265</v>
      </c>
      <c r="E61" s="10">
        <f>$B$10-D61</f>
        <v>0.010460947468073467</v>
      </c>
      <c r="F61" s="16">
        <f>E61*$B$2+F60</f>
        <v>120.26262305325885</v>
      </c>
      <c r="G61" s="16">
        <f>(E61-E60)/$B$2</f>
        <v>-0.00010491005109409812</v>
      </c>
      <c r="H61" s="23">
        <f>IF($B$12*E61+$B$13*F61+$B$14*G61&gt;$B$11,$B$11,$B$12*E61+$B$13*F61+$B$14*G61)</f>
        <v>6.06438678949237</v>
      </c>
      <c r="I61" s="22">
        <f>$B$9*H61</f>
        <v>0.6064386789492371</v>
      </c>
      <c r="J61" s="22">
        <f t="shared" si="1"/>
        <v>2.421874402413891</v>
      </c>
      <c r="K61" s="23">
        <f>$B$4*J61/10</f>
        <v>0.6054686006034727</v>
      </c>
      <c r="L61" s="23">
        <f>(I61-K61)*$B$2+L60</f>
        <v>30.424075288296454</v>
      </c>
      <c r="M61" s="11">
        <f>(I61-K61)*$B$2/$B$6*100</f>
        <v>0.09535251491746746</v>
      </c>
    </row>
    <row r="62" spans="1:13" ht="15">
      <c r="A62" s="8">
        <f>A61+$B$2</f>
        <v>430</v>
      </c>
      <c r="B62" s="21">
        <f>$B$7</f>
        <v>300</v>
      </c>
      <c r="C62" s="24">
        <f>L61/$B$6*100</f>
        <v>299.0492577681101</v>
      </c>
      <c r="D62" s="22">
        <f>$B$8*C62</f>
        <v>2.9904925776811013</v>
      </c>
      <c r="E62" s="10">
        <f>$B$10-D62</f>
        <v>0.009507422318898673</v>
      </c>
      <c r="F62" s="16">
        <f>E62*$B$2+F61</f>
        <v>120.35769727644784</v>
      </c>
      <c r="G62" s="16">
        <f>(E62-E61)/$B$2</f>
        <v>-9.535251491747943E-05</v>
      </c>
      <c r="H62" s="23">
        <f>IF($B$12*E62+$B$13*F62+$B$14*G62&gt;$B$11,$B$11,$B$12*E62+$B$13*F62+$B$14*G62)</f>
        <v>6.064468450267711</v>
      </c>
      <c r="I62" s="22">
        <f>$B$9*H62</f>
        <v>0.6064468450267712</v>
      </c>
      <c r="J62" s="22">
        <f t="shared" si="1"/>
        <v>2.4222606047678523</v>
      </c>
      <c r="K62" s="23">
        <f>$B$4*J62/10</f>
        <v>0.6055651511919631</v>
      </c>
      <c r="L62" s="23">
        <f>(I62-K62)*$B$2+L61</f>
        <v>30.432892226644533</v>
      </c>
      <c r="M62" s="11">
        <f>(I62-K62)*$B$2/$B$6*100</f>
        <v>0.08666488114414492</v>
      </c>
    </row>
    <row r="63" spans="1:13" ht="15">
      <c r="A63" s="8">
        <f>A62+$B$2</f>
        <v>440</v>
      </c>
      <c r="B63" s="21">
        <f>$B$7</f>
        <v>300</v>
      </c>
      <c r="C63" s="24">
        <f>L62/$B$6*100</f>
        <v>299.13592264925427</v>
      </c>
      <c r="D63" s="22">
        <f>$B$8*C63</f>
        <v>2.9913592264925426</v>
      </c>
      <c r="E63" s="10">
        <f>$B$10-D63</f>
        <v>0.0086407735074574</v>
      </c>
      <c r="F63" s="16">
        <f>E63*$B$2+F62</f>
        <v>120.44410501152241</v>
      </c>
      <c r="G63" s="16">
        <f>(E63-E62)/$B$2</f>
        <v>-8.666488114412729E-05</v>
      </c>
      <c r="H63" s="23">
        <f>IF($B$12*E63+$B$13*F63+$B$14*G63&gt;$B$11,$B$11,$B$12*E63+$B$13*F63+$B$14*G63)</f>
        <v>6.0645424693019665</v>
      </c>
      <c r="I63" s="22">
        <f>$B$9*H63</f>
        <v>0.6064542469301967</v>
      </c>
      <c r="J63" s="22">
        <f t="shared" si="1"/>
        <v>2.4226115665492824</v>
      </c>
      <c r="K63" s="23">
        <f>$B$4*J63/10</f>
        <v>0.6056528916373206</v>
      </c>
      <c r="L63" s="23">
        <f>(I63-K63)*$B$2+L62</f>
        <v>30.440905779573292</v>
      </c>
      <c r="M63" s="11">
        <f>(I63-K63)*$B$2/$B$6*100</f>
        <v>0.07876811481442757</v>
      </c>
    </row>
    <row r="64" spans="1:13" ht="15">
      <c r="A64" s="8">
        <f>A63+$B$2</f>
        <v>450</v>
      </c>
      <c r="B64" s="21">
        <f>$B$7</f>
        <v>300</v>
      </c>
      <c r="C64" s="24">
        <f>L63/$B$6*100</f>
        <v>299.2146907640687</v>
      </c>
      <c r="D64" s="22">
        <f>$B$8*C64</f>
        <v>2.992146907640687</v>
      </c>
      <c r="E64" s="10">
        <f>$B$10-D64</f>
        <v>0.007853092359312974</v>
      </c>
      <c r="F64" s="16">
        <f>E64*$B$2+F63</f>
        <v>120.52263593511555</v>
      </c>
      <c r="G64" s="16">
        <f>(E64-E63)/$B$2</f>
        <v>-7.876811481444257E-05</v>
      </c>
      <c r="H64" s="23">
        <f>IF($B$12*E64+$B$13*F64+$B$14*G64&gt;$B$11,$B$11,$B$12*E64+$B$13*F64+$B$14*G64)</f>
        <v>6.064609577404198</v>
      </c>
      <c r="I64" s="22">
        <f>$B$9*H64</f>
        <v>0.6064609577404199</v>
      </c>
      <c r="J64" s="22">
        <f t="shared" si="1"/>
        <v>2.4229305051509478</v>
      </c>
      <c r="K64" s="23">
        <f>$B$4*J64/10</f>
        <v>0.6057326262877369</v>
      </c>
      <c r="L64" s="23">
        <f>(I64-K64)*$B$2+L63</f>
        <v>30.448189094100123</v>
      </c>
      <c r="M64" s="11">
        <f>(I64-K64)*$B$2/$B$6*100</f>
        <v>0.0715903370176651</v>
      </c>
    </row>
    <row r="65" spans="1:13" ht="15">
      <c r="A65" s="8">
        <f>A64+$B$2</f>
        <v>460</v>
      </c>
      <c r="B65" s="21">
        <f>$B$7</f>
        <v>300</v>
      </c>
      <c r="C65" s="24">
        <f>L64/$B$6*100</f>
        <v>299.28628110108633</v>
      </c>
      <c r="D65" s="22">
        <f>$B$8*C65</f>
        <v>2.9928628110108635</v>
      </c>
      <c r="E65" s="10">
        <f>$B$10-D65</f>
        <v>0.0071371889891365115</v>
      </c>
      <c r="F65" s="16">
        <f>E65*$B$2+F64</f>
        <v>120.59400782500691</v>
      </c>
      <c r="G65" s="16">
        <f>(E65-E64)/$B$2</f>
        <v>-7.159033701764628E-05</v>
      </c>
      <c r="H65" s="23">
        <f>IF($B$12*E65+$B$13*F65+$B$14*G65&gt;$B$11,$B$11,$B$12*E65+$B$13*F65+$B$14*G65)</f>
        <v>6.064670432825852</v>
      </c>
      <c r="I65" s="22">
        <f>$B$9*H65</f>
        <v>0.6064670432825853</v>
      </c>
      <c r="J65" s="22">
        <f t="shared" si="1"/>
        <v>2.4232203439232087</v>
      </c>
      <c r="K65" s="23">
        <f>$B$4*J65/10</f>
        <v>0.6058050859808022</v>
      </c>
      <c r="L65" s="23">
        <f>(I65-K65)*$B$2+L64</f>
        <v>30.454808667117952</v>
      </c>
      <c r="M65" s="11">
        <f>(I65-K65)*$B$2/$B$6*100</f>
        <v>0.06506618127143679</v>
      </c>
    </row>
    <row r="66" spans="1:13" ht="15">
      <c r="A66" s="8">
        <f>A65+$B$2</f>
        <v>470</v>
      </c>
      <c r="B66" s="21">
        <f>$B$7</f>
        <v>300</v>
      </c>
      <c r="C66" s="24">
        <f>L65/$B$6*100</f>
        <v>299.3513472823578</v>
      </c>
      <c r="D66" s="22">
        <f>$B$8*C66</f>
        <v>2.9935134728235777</v>
      </c>
      <c r="E66" s="10">
        <f>$B$10-D66</f>
        <v>0.006486527176422285</v>
      </c>
      <c r="F66" s="16">
        <f>E66*$B$2+F65</f>
        <v>120.65887309677113</v>
      </c>
      <c r="G66" s="16">
        <f>(E66-E65)/$B$2</f>
        <v>-6.506618127142261E-05</v>
      </c>
      <c r="H66" s="23">
        <f>IF($B$12*E66+$B$13*F66+$B$14*G66&gt;$B$11,$B$11,$B$12*E66+$B$13*F66+$B$14*G66)</f>
        <v>6.064725628907954</v>
      </c>
      <c r="I66" s="22">
        <f>$B$9*H66</f>
        <v>0.6064725628907954</v>
      </c>
      <c r="J66" s="22">
        <f t="shared" si="1"/>
        <v>2.4234837390995345</v>
      </c>
      <c r="K66" s="23">
        <f>$B$4*J66/10</f>
        <v>0.6058709347748836</v>
      </c>
      <c r="L66" s="23">
        <f>(I66-K66)*$B$2+L65</f>
        <v>30.46082494827707</v>
      </c>
      <c r="M66" s="11">
        <f>(I66-K66)*$B$2/$B$6*100</f>
        <v>0.05913620703701746</v>
      </c>
    </row>
    <row r="67" spans="1:13" ht="15">
      <c r="A67" s="8">
        <f>A66+$B$2</f>
        <v>480</v>
      </c>
      <c r="B67" s="21">
        <f>$B$7</f>
        <v>300</v>
      </c>
      <c r="C67" s="24">
        <f>L66/$B$6*100</f>
        <v>299.41048348939484</v>
      </c>
      <c r="D67" s="22">
        <f>$B$8*C67</f>
        <v>2.9941048348939483</v>
      </c>
      <c r="E67" s="10">
        <f>$B$10-D67</f>
        <v>0.005895165106051703</v>
      </c>
      <c r="F67" s="16">
        <f>E67*$B$2+F66</f>
        <v>120.71782474783164</v>
      </c>
      <c r="G67" s="16">
        <f>(E67-E66)/$B$2</f>
        <v>-5.9136207037058244E-05</v>
      </c>
      <c r="H67" s="23">
        <f>IF($B$12*E67+$B$13*F67+$B$14*G67&gt;$B$11,$B$11,$B$12*E67+$B$13*F67+$B$14*G67)</f>
        <v>6.06477570085147</v>
      </c>
      <c r="I67" s="22">
        <f>$B$9*H67</f>
        <v>0.606477570085147</v>
      </c>
      <c r="J67" s="22">
        <f t="shared" si="1"/>
        <v>2.4237231042472502</v>
      </c>
      <c r="K67" s="23">
        <f>$B$4*J67/10</f>
        <v>0.6059307760618126</v>
      </c>
      <c r="L67" s="23">
        <f>(I67-K67)*$B$2+L66</f>
        <v>30.466292888510417</v>
      </c>
      <c r="M67" s="11">
        <f>(I67-K67)*$B$2/$B$6*100</f>
        <v>0.0537463654295886</v>
      </c>
    </row>
    <row r="68" spans="1:13" ht="15">
      <c r="A68" s="8">
        <f>A67+$B$2</f>
        <v>490</v>
      </c>
      <c r="B68" s="21">
        <f>$B$7</f>
        <v>300</v>
      </c>
      <c r="C68" s="24">
        <f>L67/$B$6*100</f>
        <v>299.4642298548244</v>
      </c>
      <c r="D68" s="22">
        <f>$B$8*C68</f>
        <v>2.994642298548244</v>
      </c>
      <c r="E68" s="10">
        <f>$B$10-D68</f>
        <v>0.0053577014517558474</v>
      </c>
      <c r="F68" s="16">
        <f>E68*$B$2+F67</f>
        <v>120.7714017623492</v>
      </c>
      <c r="G68" s="16">
        <f>(E68-E67)/$B$2</f>
        <v>-5.3746365429585555E-05</v>
      </c>
      <c r="H68" s="23">
        <f>IF($B$12*E68+$B$13*F68+$B$14*G68&gt;$B$11,$B$11,$B$12*E68+$B$13*F68+$B$14*G68)</f>
        <v>6.064821131721943</v>
      </c>
      <c r="I68" s="22">
        <f>$B$9*H68</f>
        <v>0.6064821131721944</v>
      </c>
      <c r="J68" s="22">
        <f t="shared" si="1"/>
        <v>2.4239406324725974</v>
      </c>
      <c r="K68" s="23">
        <f>$B$4*J68/10</f>
        <v>0.6059851581181493</v>
      </c>
      <c r="L68" s="23">
        <f>(I68-K68)*$B$2+L67</f>
        <v>30.471262439050868</v>
      </c>
      <c r="M68" s="11">
        <f>(I68-K68)*$B$2/$B$6*100</f>
        <v>0.048847512586008085</v>
      </c>
    </row>
    <row r="69" spans="1:13" ht="15">
      <c r="A69" s="8">
        <f>A68+$B$2</f>
        <v>500</v>
      </c>
      <c r="B69" s="21">
        <f>$B$7</f>
        <v>300</v>
      </c>
      <c r="C69" s="24">
        <f>L68/$B$6*100</f>
        <v>299.51307736741046</v>
      </c>
      <c r="D69" s="22">
        <f>$B$8*C69</f>
        <v>2.995130773674105</v>
      </c>
      <c r="E69" s="10">
        <f>$B$10-D69</f>
        <v>0.0048692263258951485</v>
      </c>
      <c r="F69" s="16">
        <f>E69*$B$2+F68</f>
        <v>120.82009402560816</v>
      </c>
      <c r="G69" s="16">
        <f>(E69-E68)/$B$2</f>
        <v>-4.88475125860699E-05</v>
      </c>
      <c r="H69" s="23">
        <f>IF($B$12*E69+$B$13*F69+$B$14*G69&gt;$B$11,$B$11,$B$12*E69+$B$13*F69+$B$14*G69)</f>
        <v>6.064862357784023</v>
      </c>
      <c r="I69" s="22">
        <f>$B$9*H69</f>
        <v>0.6064862357784023</v>
      </c>
      <c r="J69" s="22">
        <f t="shared" si="1"/>
        <v>2.4241383165876886</v>
      </c>
      <c r="K69" s="23">
        <f>$B$4*J69/10</f>
        <v>0.6060345791469222</v>
      </c>
      <c r="L69" s="23">
        <f>(I69-K69)*$B$2+L68</f>
        <v>30.47577900536567</v>
      </c>
      <c r="M69" s="11">
        <f>(I69-K69)*$B$2/$B$6*100</f>
        <v>0.04439496652907215</v>
      </c>
    </row>
    <row r="70" spans="1:13" ht="15">
      <c r="A70" s="8">
        <f>A69+$B$2</f>
        <v>510</v>
      </c>
      <c r="B70" s="21">
        <f>$B$7</f>
        <v>300</v>
      </c>
      <c r="C70" s="24">
        <f>L69/$B$6*100</f>
        <v>299.5574723339395</v>
      </c>
      <c r="D70" s="22">
        <f>$B$8*C70</f>
        <v>2.995574723339395</v>
      </c>
      <c r="E70" s="10">
        <f>$B$10-D70</f>
        <v>0.004425276660604993</v>
      </c>
      <c r="F70" s="16">
        <f>E70*$B$2+F69</f>
        <v>120.8643467922142</v>
      </c>
      <c r="G70" s="16">
        <f>(E70-E69)/$B$2</f>
        <v>-4.4394966529015536E-05</v>
      </c>
      <c r="H70" s="23">
        <f>IF($B$12*E70+$B$13*F70+$B$14*G70&gt;$B$11,$B$11,$B$12*E70+$B$13*F70+$B$14*G70)</f>
        <v>6.064899773248445</v>
      </c>
      <c r="I70" s="22">
        <f>$B$9*H70</f>
        <v>0.6064899773248446</v>
      </c>
      <c r="J70" s="22">
        <f t="shared" si="1"/>
        <v>2.424317967427518</v>
      </c>
      <c r="K70" s="23">
        <f>$B$4*J70/10</f>
        <v>0.6060794918568795</v>
      </c>
      <c r="L70" s="23">
        <f>(I70-K70)*$B$2+L69</f>
        <v>30.47988386004532</v>
      </c>
      <c r="M70" s="11">
        <f>(I70-K70)*$B$2/$B$6*100</f>
        <v>0.04034810371599744</v>
      </c>
    </row>
    <row r="71" spans="1:13" ht="15">
      <c r="A71" s="8">
        <f>A70+$B$2</f>
        <v>520</v>
      </c>
      <c r="B71" s="21">
        <f>$B$7</f>
        <v>300</v>
      </c>
      <c r="C71" s="24">
        <f>L70/$B$6*100</f>
        <v>299.59782043765546</v>
      </c>
      <c r="D71" s="22">
        <f>$B$8*C71</f>
        <v>2.995978204376555</v>
      </c>
      <c r="E71" s="10">
        <f>$B$10-D71</f>
        <v>0.004021795623445179</v>
      </c>
      <c r="F71" s="16">
        <f>E71*$B$2+F70</f>
        <v>120.90456474844866</v>
      </c>
      <c r="G71" s="16">
        <f>(E71-E70)/$B$2</f>
        <v>-4.034810371598141E-05</v>
      </c>
      <c r="H71" s="23">
        <f>IF($B$12*E71+$B$13*F71+$B$14*G71&gt;$B$11,$B$11,$B$12*E71+$B$13*F71+$B$14*G71)</f>
        <v>6.0649337345025</v>
      </c>
      <c r="I71" s="22">
        <f>$B$9*H71</f>
        <v>0.60649337345025</v>
      </c>
      <c r="J71" s="22">
        <f t="shared" si="1"/>
        <v>2.4244812304876273</v>
      </c>
      <c r="K71" s="23">
        <f>$B$4*J71/10</f>
        <v>0.6061203076219068</v>
      </c>
      <c r="L71" s="23">
        <f>(I71-K71)*$B$2+L70</f>
        <v>30.48361451832875</v>
      </c>
      <c r="M71" s="11">
        <f>(I71-K71)*$B$2/$B$6*100</f>
        <v>0.03666999177706786</v>
      </c>
    </row>
    <row r="72" spans="1:13" ht="15">
      <c r="A72" s="8">
        <f>A71+$B$2</f>
        <v>530</v>
      </c>
      <c r="B72" s="21">
        <f>$B$7</f>
        <v>300</v>
      </c>
      <c r="C72" s="24">
        <f>L71/$B$6*100</f>
        <v>299.6344904294325</v>
      </c>
      <c r="D72" s="22">
        <f>$B$8*C72</f>
        <v>2.9963449042943253</v>
      </c>
      <c r="E72" s="10">
        <f>$B$10-D72</f>
        <v>0.0036550957056746824</v>
      </c>
      <c r="F72" s="16">
        <f>E72*$B$2+F71</f>
        <v>120.94111570550541</v>
      </c>
      <c r="G72" s="16">
        <f>(E72-E71)/$B$2</f>
        <v>-3.666999177704966E-05</v>
      </c>
      <c r="H72" s="23">
        <f>IF($B$12*E72+$B$13*F72+$B$14*G72&gt;$B$11,$B$11,$B$12*E72+$B$13*F72+$B$14*G72)</f>
        <v>6.064964563885874</v>
      </c>
      <c r="I72" s="22">
        <f>$B$9*H72</f>
        <v>0.6064964563885874</v>
      </c>
      <c r="J72" s="22">
        <f t="shared" si="1"/>
        <v>2.424629601037129</v>
      </c>
      <c r="K72" s="23">
        <f>$B$4*J72/10</f>
        <v>0.6061574002592822</v>
      </c>
      <c r="L72" s="23">
        <f>(I72-K72)*$B$2+L71</f>
        <v>30.487005079621802</v>
      </c>
      <c r="M72" s="11">
        <f>(I72-K72)*$B$2/$B$6*100</f>
        <v>0.033327055251354674</v>
      </c>
    </row>
    <row r="73" spans="1:13" ht="15">
      <c r="A73" s="8">
        <f>A72+$B$2</f>
        <v>540</v>
      </c>
      <c r="B73" s="21">
        <f>$B$7</f>
        <v>300</v>
      </c>
      <c r="C73" s="24">
        <f>L72/$B$6*100</f>
        <v>299.6678174846839</v>
      </c>
      <c r="D73" s="22">
        <f>$B$8*C73</f>
        <v>2.996678174846839</v>
      </c>
      <c r="E73" s="10">
        <f>$B$10-D73</f>
        <v>0.00332182515316104</v>
      </c>
      <c r="F73" s="16">
        <f>E73*$B$2+F72</f>
        <v>120.97433395703702</v>
      </c>
      <c r="G73" s="16">
        <f>(E73-E72)/$B$2</f>
        <v>-3.3327055251364256E-05</v>
      </c>
      <c r="H73" s="23">
        <f>IF($B$12*E73+$B$13*F73+$B$14*G73&gt;$B$11,$B$11,$B$12*E73+$B$13*F73+$B$14*G73)</f>
        <v>6.064992553065144</v>
      </c>
      <c r="I73" s="22">
        <f>$B$9*H73</f>
        <v>0.6064992553065145</v>
      </c>
      <c r="J73" s="22">
        <f t="shared" si="1"/>
        <v>2.4247644378474162</v>
      </c>
      <c r="K73" s="23">
        <f>$B$4*J73/10</f>
        <v>0.6061911094618541</v>
      </c>
      <c r="L73" s="23">
        <f>(I73-K73)*$B$2+L72</f>
        <v>30.490086538068407</v>
      </c>
      <c r="M73" s="11">
        <f>(I73-K73)*$B$2/$B$6*100</f>
        <v>0.030288771394632638</v>
      </c>
    </row>
    <row r="74" spans="1:13" ht="15">
      <c r="A74" s="8">
        <f>A73+$B$2</f>
        <v>550</v>
      </c>
      <c r="B74" s="21">
        <f>$B$7</f>
        <v>300</v>
      </c>
      <c r="C74" s="24">
        <f>L73/$B$6*100</f>
        <v>299.6981062560785</v>
      </c>
      <c r="D74" s="22">
        <f>$B$8*C74</f>
        <v>2.9969810625607853</v>
      </c>
      <c r="E74" s="10">
        <f>$B$10-D74</f>
        <v>0.003018937439214664</v>
      </c>
      <c r="F74" s="16">
        <f>E74*$B$2+F73</f>
        <v>121.00452333142917</v>
      </c>
      <c r="G74" s="16">
        <f>(E74-E73)/$B$2</f>
        <v>-3.028877139463759E-05</v>
      </c>
      <c r="H74" s="23">
        <f>IF($B$12*E74+$B$13*F74+$B$14*G74&gt;$B$11,$B$11,$B$12*E74+$B$13*F74+$B$14*G74)</f>
        <v>6.065017966053587</v>
      </c>
      <c r="I74" s="22">
        <f>$B$9*H74</f>
        <v>0.6065017966053587</v>
      </c>
      <c r="J74" s="22">
        <f t="shared" si="1"/>
        <v>2.424886975663868</v>
      </c>
      <c r="K74" s="23">
        <f>$B$4*J74/10</f>
        <v>0.606221743915967</v>
      </c>
      <c r="L74" s="23">
        <f>(I74-K74)*$B$2+L73</f>
        <v>30.492887064962325</v>
      </c>
      <c r="M74" s="11">
        <f>(I74-K74)*$B$2/$B$6*100</f>
        <v>0.027527393389930453</v>
      </c>
    </row>
    <row r="75" spans="1:13" ht="15">
      <c r="A75" s="8">
        <f>A74+$B$2</f>
        <v>560</v>
      </c>
      <c r="B75" s="21">
        <f>$B$7</f>
        <v>300</v>
      </c>
      <c r="C75" s="24">
        <f>L74/$B$6*100</f>
        <v>299.7256336494685</v>
      </c>
      <c r="D75" s="22">
        <f>$B$8*C75</f>
        <v>2.9972563364946847</v>
      </c>
      <c r="E75" s="10">
        <f>$B$10-D75</f>
        <v>0.002743663505315297</v>
      </c>
      <c r="F75" s="16">
        <f>E75*$B$2+F74</f>
        <v>121.03195996648232</v>
      </c>
      <c r="G75" s="16">
        <f>(E75-E74)/$B$2</f>
        <v>-2.7527393389936704E-05</v>
      </c>
      <c r="H75" s="23">
        <f>IF($B$12*E75+$B$13*F75+$B$14*G75&gt;$B$11,$B$11,$B$12*E75+$B$13*F75+$B$14*G75)</f>
        <v>6.065041041916793</v>
      </c>
      <c r="I75" s="22">
        <f>$B$9*H75</f>
        <v>0.6065041041916793</v>
      </c>
      <c r="J75" s="22">
        <f t="shared" si="1"/>
        <v>2.424998336536042</v>
      </c>
      <c r="K75" s="23">
        <f>$B$4*J75/10</f>
        <v>0.6062495841340105</v>
      </c>
      <c r="L75" s="23">
        <f>(I75-K75)*$B$2+L74</f>
        <v>30.495432265539012</v>
      </c>
      <c r="M75" s="11">
        <f>(I75-K75)*$B$2/$B$6*100</f>
        <v>0.025017698520562483</v>
      </c>
    </row>
    <row r="76" spans="1:13" ht="15">
      <c r="A76" s="8">
        <f>A75+$B$2</f>
        <v>570</v>
      </c>
      <c r="B76" s="21">
        <f>$B$7</f>
        <v>300</v>
      </c>
      <c r="C76" s="24">
        <f>L75/$B$6*100</f>
        <v>299.750651347989</v>
      </c>
      <c r="D76" s="22">
        <f>$B$8*C76</f>
        <v>2.99750651347989</v>
      </c>
      <c r="E76" s="10">
        <f>$B$10-D76</f>
        <v>0.0024934865201098333</v>
      </c>
      <c r="F76" s="16">
        <f>E76*$B$2+F75</f>
        <v>121.05689483168342</v>
      </c>
      <c r="G76" s="16">
        <f>(E76-E75)/$B$2</f>
        <v>-2.501769852054636E-05</v>
      </c>
      <c r="H76" s="23">
        <f>IF($B$12*E76+$B$13*F76+$B$14*G76&gt;$B$11,$B$11,$B$12*E76+$B$13*F76+$B$14*G76)</f>
        <v>6.065061997199515</v>
      </c>
      <c r="I76" s="22">
        <f>$B$9*H76</f>
        <v>0.6065061997199516</v>
      </c>
      <c r="J76" s="22">
        <f t="shared" si="1"/>
        <v>2.425099540111198</v>
      </c>
      <c r="K76" s="23">
        <f>$B$4*J76/10</f>
        <v>0.6062748850277995</v>
      </c>
      <c r="L76" s="23">
        <f>(I76-K76)*$B$2+L75</f>
        <v>30.49774541246053</v>
      </c>
      <c r="M76" s="11">
        <f>(I76-K76)*$B$2/$B$6*100</f>
        <v>0.022736759077622067</v>
      </c>
    </row>
    <row r="77" spans="1:13" ht="15">
      <c r="A77" s="8">
        <f>A76+$B$2</f>
        <v>580</v>
      </c>
      <c r="B77" s="21">
        <f>$B$7</f>
        <v>300</v>
      </c>
      <c r="C77" s="24">
        <f>L76/$B$6*100</f>
        <v>299.77338810706664</v>
      </c>
      <c r="D77" s="22">
        <f>$B$8*C77</f>
        <v>2.9977338810706664</v>
      </c>
      <c r="E77" s="10">
        <f>$B$10-D77</f>
        <v>0.0022661189293335937</v>
      </c>
      <c r="F77" s="16">
        <f>E77*$B$2+F76</f>
        <v>121.07955602097675</v>
      </c>
      <c r="G77" s="16">
        <f>(E77-E76)/$B$2</f>
        <v>-2.273675907762396E-05</v>
      </c>
      <c r="H77" s="23">
        <f>IF($B$12*E77+$B$13*F77+$B$14*G77&gt;$B$11,$B$11,$B$12*E77+$B$13*F77+$B$14*G77)</f>
        <v>6.065081028104729</v>
      </c>
      <c r="I77" s="22">
        <f>$B$9*H77</f>
        <v>0.606508102810473</v>
      </c>
      <c r="J77" s="22">
        <f t="shared" si="1"/>
        <v>2.425191512986273</v>
      </c>
      <c r="K77" s="23">
        <f>$B$4*J77/10</f>
        <v>0.6062978782465682</v>
      </c>
      <c r="L77" s="23">
        <f>(I77-K77)*$B$2+L76</f>
        <v>30.49984765809958</v>
      </c>
      <c r="M77" s="11">
        <f>(I77-K77)*$B$2/$B$6*100</f>
        <v>0.020663733968775785</v>
      </c>
    </row>
    <row r="78" spans="1:13" ht="15">
      <c r="A78" s="8">
        <f>A77+$B$2</f>
        <v>590</v>
      </c>
      <c r="B78" s="21">
        <f>$B$7</f>
        <v>300</v>
      </c>
      <c r="C78" s="24">
        <f>L77/$B$6*100</f>
        <v>299.7940518410354</v>
      </c>
      <c r="D78" s="22">
        <f>$B$8*C78</f>
        <v>2.997940518410354</v>
      </c>
      <c r="E78" s="10">
        <f>$B$10-D78</f>
        <v>0.002059481589645973</v>
      </c>
      <c r="F78" s="16">
        <f>E78*$B$2+F77</f>
        <v>121.10015083687321</v>
      </c>
      <c r="G78" s="16">
        <f>(E78-E77)/$B$2</f>
        <v>-2.066373396876209E-05</v>
      </c>
      <c r="H78" s="23">
        <f>IF($B$12*E78+$B$13*F78+$B$14*G78&gt;$B$11,$B$11,$B$12*E78+$B$13*F78+$B$14*G78)</f>
        <v>6.0650983124522035</v>
      </c>
      <c r="I78" s="22">
        <f>$B$9*H78</f>
        <v>0.6065098312452204</v>
      </c>
      <c r="J78" s="22">
        <f t="shared" si="1"/>
        <v>2.425275097204669</v>
      </c>
      <c r="K78" s="23">
        <f>$B$4*J78/10</f>
        <v>0.6063187743011672</v>
      </c>
      <c r="L78" s="23">
        <f>(I78-K78)*$B$2+L77</f>
        <v>30.501758227540112</v>
      </c>
      <c r="M78" s="11">
        <f>(I78-K78)*$B$2/$B$6*100</f>
        <v>0.018779679174843883</v>
      </c>
    </row>
    <row r="79" spans="1:13" ht="15">
      <c r="A79" s="8">
        <f>A78+$B$2</f>
        <v>600</v>
      </c>
      <c r="B79" s="21">
        <f>$B$7</f>
        <v>300</v>
      </c>
      <c r="C79" s="24">
        <f>L78/$B$6*100</f>
        <v>299.81283152021024</v>
      </c>
      <c r="D79" s="22">
        <f>$B$8*C79</f>
        <v>2.9981283152021025</v>
      </c>
      <c r="E79" s="10">
        <f>$B$10-D79</f>
        <v>0.001871684797897455</v>
      </c>
      <c r="F79" s="16">
        <f>E79*$B$2+F78</f>
        <v>121.11886768485219</v>
      </c>
      <c r="G79" s="16">
        <f>(E79-E78)/$B$2</f>
        <v>-1.8779679174851793E-05</v>
      </c>
      <c r="H79" s="23">
        <f>IF($B$12*E79+$B$13*F79+$B$14*G79&gt;$B$11,$B$11,$B$12*E79+$B$13*F79+$B$14*G79)</f>
        <v>6.0651140114403495</v>
      </c>
      <c r="I79" s="22">
        <f>$B$9*H79</f>
        <v>0.606511401144035</v>
      </c>
      <c r="J79" s="22">
        <f t="shared" si="1"/>
        <v>2.425351057976252</v>
      </c>
      <c r="K79" s="23">
        <f>$B$4*J79/10</f>
        <v>0.606337764494063</v>
      </c>
      <c r="L79" s="23">
        <f>(I79-K79)*$B$2+L78</f>
        <v>30.503494594039832</v>
      </c>
      <c r="M79" s="11">
        <f>(I79-K79)*$B$2/$B$6*100</f>
        <v>0.01706737536093941</v>
      </c>
    </row>
    <row r="80" spans="1:13" ht="15">
      <c r="A80" s="8">
        <f>A79+$B$2</f>
        <v>610</v>
      </c>
      <c r="B80" s="21">
        <f>$B$7</f>
        <v>300</v>
      </c>
      <c r="C80" s="24">
        <f>L79/$B$6*100</f>
        <v>299.8298988955712</v>
      </c>
      <c r="D80" s="22">
        <f>$B$8*C80</f>
        <v>2.998298988955712</v>
      </c>
      <c r="E80" s="10">
        <f>$B$10-D80</f>
        <v>0.0017010110442878812</v>
      </c>
      <c r="F80" s="16">
        <f>E80*$B$2+F79</f>
        <v>121.13587779529507</v>
      </c>
      <c r="G80" s="16">
        <f>(E80-E79)/$B$2</f>
        <v>-1.706737536095737E-05</v>
      </c>
      <c r="H80" s="23">
        <f>IF($B$12*E80+$B$13*F80+$B$14*G80&gt;$B$11,$B$11,$B$12*E80+$B$13*F80+$B$14*G80)</f>
        <v>6.0651282712325845</v>
      </c>
      <c r="I80" s="22">
        <f>$B$9*H80</f>
        <v>0.6065128271232585</v>
      </c>
      <c r="J80" s="22">
        <f t="shared" si="1"/>
        <v>2.425420090691736</v>
      </c>
      <c r="K80" s="23">
        <f>$B$4*J80/10</f>
        <v>0.606355022672934</v>
      </c>
      <c r="L80" s="23">
        <f>(I80-K80)*$B$2+L79</f>
        <v>30.505072638543076</v>
      </c>
      <c r="M80" s="11">
        <f>(I80-K80)*$B$2/$B$6*100</f>
        <v>0.015511171102121083</v>
      </c>
    </row>
    <row r="81" spans="1:13" ht="15">
      <c r="A81" s="8">
        <f>A80+$B$2</f>
        <v>620</v>
      </c>
      <c r="B81" s="21">
        <f>$B$7</f>
        <v>300</v>
      </c>
      <c r="C81" s="24">
        <f>L80/$B$6*100</f>
        <v>299.8454100666733</v>
      </c>
      <c r="D81" s="22">
        <f>$B$8*C81</f>
        <v>2.9984541006667333</v>
      </c>
      <c r="E81" s="10">
        <f>$B$10-D81</f>
        <v>0.0015458993332666537</v>
      </c>
      <c r="F81" s="16">
        <f>E81*$B$2+F80</f>
        <v>121.15133678862775</v>
      </c>
      <c r="G81" s="16">
        <f>(E81-E80)/$B$2</f>
        <v>-1.5511171102122746E-05</v>
      </c>
      <c r="H81" s="23">
        <f>IF($B$12*E81+$B$13*F81+$B$14*G81&gt;$B$11,$B$11,$B$12*E81+$B$13*F81+$B$14*G81)</f>
        <v>6.0651412243867</v>
      </c>
      <c r="I81" s="22">
        <f>$B$9*H81</f>
        <v>0.6065141224386701</v>
      </c>
      <c r="J81" s="22">
        <f t="shared" si="1"/>
        <v>2.4254828272960687</v>
      </c>
      <c r="K81" s="23">
        <f>$B$4*J81/10</f>
        <v>0.6063707068240172</v>
      </c>
      <c r="L81" s="23">
        <f>(I81-K81)*$B$2+L80</f>
        <v>30.506506794689606</v>
      </c>
      <c r="M81" s="11">
        <f>(I81-K81)*$B$2/$B$6*100</f>
        <v>0.014096840317382217</v>
      </c>
    </row>
    <row r="82" spans="1:13" ht="15">
      <c r="A82" s="8">
        <f>A81+$B$2</f>
        <v>630</v>
      </c>
      <c r="B82" s="21">
        <f>$B$7</f>
        <v>300</v>
      </c>
      <c r="C82" s="24">
        <f>L81/$B$6*100</f>
        <v>299.8595069069907</v>
      </c>
      <c r="D82" s="22">
        <f>$B$8*C82</f>
        <v>2.998595069069907</v>
      </c>
      <c r="E82" s="10">
        <f>$B$10-D82</f>
        <v>0.0014049309300929735</v>
      </c>
      <c r="F82" s="16">
        <f>E82*$B$2+F81</f>
        <v>121.16538609792867</v>
      </c>
      <c r="G82" s="16">
        <f>(E82-E81)/$B$2</f>
        <v>-1.409684031736802E-05</v>
      </c>
      <c r="H82" s="23">
        <f>IF($B$12*E82+$B$13*F82+$B$14*G82&gt;$B$11,$B$11,$B$12*E82+$B$13*F82+$B$14*G82)</f>
        <v>6.065152991143726</v>
      </c>
      <c r="I82" s="22">
        <f>$B$9*H82</f>
        <v>0.6065152991143726</v>
      </c>
      <c r="J82" s="22">
        <f t="shared" si="1"/>
        <v>2.425539842079523</v>
      </c>
      <c r="K82" s="23">
        <f>$B$4*J82/10</f>
        <v>0.6063849605198808</v>
      </c>
      <c r="L82" s="23">
        <f>(I82-K82)*$B$2+L81</f>
        <v>30.507810180634525</v>
      </c>
      <c r="M82" s="11">
        <f>(I82-K82)*$B$2/$B$6*100</f>
        <v>0.012811452631502344</v>
      </c>
    </row>
    <row r="83" spans="1:13" ht="15">
      <c r="A83" s="8">
        <f>A82+$B$2</f>
        <v>640</v>
      </c>
      <c r="B83" s="21">
        <f>$B$7</f>
        <v>300</v>
      </c>
      <c r="C83" s="24">
        <f>L82/$B$6*100</f>
        <v>299.87231835962217</v>
      </c>
      <c r="D83" s="22">
        <f>$B$8*C83</f>
        <v>2.998723183596222</v>
      </c>
      <c r="E83" s="10">
        <f>$B$10-D83</f>
        <v>0.0012768164037781915</v>
      </c>
      <c r="F83" s="16">
        <f>E83*$B$2+F82</f>
        <v>121.17815426196645</v>
      </c>
      <c r="G83" s="16">
        <f>(E83-E82)/$B$2</f>
        <v>-1.2811452631478203E-05</v>
      </c>
      <c r="H83" s="23">
        <f>IF($B$12*E83+$B$13*F83+$B$14*G83&gt;$B$11,$B$11,$B$12*E83+$B$13*F83+$B$14*G83)</f>
        <v>6.065163680590899</v>
      </c>
      <c r="I83" s="22">
        <f>$B$9*H83</f>
        <v>0.6065163680590899</v>
      </c>
      <c r="J83" s="22">
        <f t="shared" si="1"/>
        <v>2.4255916569397633</v>
      </c>
      <c r="K83" s="23">
        <f>$B$4*J83/10</f>
        <v>0.6063979142349408</v>
      </c>
      <c r="L83" s="23">
        <f>(I83-K83)*$B$2+L82</f>
        <v>30.508994718876018</v>
      </c>
      <c r="M83" s="11">
        <f>(I83-K83)*$B$2/$B$6*100</f>
        <v>0.01164325549943979</v>
      </c>
    </row>
    <row r="84" spans="1:13" ht="15">
      <c r="A84" s="8">
        <f>A83+$B$2</f>
        <v>650</v>
      </c>
      <c r="B84" s="21">
        <f>$B$7</f>
        <v>300</v>
      </c>
      <c r="C84" s="24">
        <f>L83/$B$6*100</f>
        <v>299.8839616151217</v>
      </c>
      <c r="D84" s="22">
        <f>$B$8*C84</f>
        <v>2.998839616151217</v>
      </c>
      <c r="E84" s="10">
        <f>$B$10-D84</f>
        <v>0.001160383848783031</v>
      </c>
      <c r="F84" s="16">
        <f>E84*$B$2+F83</f>
        <v>121.18975810045428</v>
      </c>
      <c r="G84" s="16">
        <f>(E84-E83)/$B$2</f>
        <v>-1.1643255499516059E-05</v>
      </c>
      <c r="H84" s="23">
        <f>IF($B$12*E84+$B$13*F84+$B$14*G84&gt;$B$11,$B$11,$B$12*E84+$B$13*F84+$B$14*G84)</f>
        <v>6.065173391711635</v>
      </c>
      <c r="I84" s="22">
        <f>$B$9*H84</f>
        <v>0.6065173391711636</v>
      </c>
      <c r="J84" s="22">
        <f t="shared" si="1"/>
        <v>2.425638746163304</v>
      </c>
      <c r="K84" s="23">
        <f>$B$4*J84/10</f>
        <v>0.606409686540826</v>
      </c>
      <c r="L84" s="23">
        <f>(I84-K84)*$B$2+L83</f>
        <v>30.510071245179393</v>
      </c>
      <c r="M84" s="11">
        <f>(I84-K84)*$B$2/$B$6*100</f>
        <v>0.01058156703010911</v>
      </c>
    </row>
    <row r="85" spans="1:13" ht="15">
      <c r="A85" s="8">
        <f>A84+$B$2</f>
        <v>660</v>
      </c>
      <c r="B85" s="21">
        <f>$B$7</f>
        <v>300</v>
      </c>
      <c r="C85" s="24">
        <f>L84/$B$6*100</f>
        <v>299.8945431821518</v>
      </c>
      <c r="D85" s="22">
        <f>$B$8*C85</f>
        <v>2.998945431821518</v>
      </c>
      <c r="E85" s="10">
        <f>$B$10-D85</f>
        <v>0.0010545681784819294</v>
      </c>
      <c r="F85" s="16">
        <f>E85*$B$2+F84</f>
        <v>121.2003037822391</v>
      </c>
      <c r="G85" s="16">
        <f>(E85-E84)/$B$2</f>
        <v>-1.0581567030110151E-05</v>
      </c>
      <c r="H85" s="23">
        <f>IF($B$12*E85+$B$13*F85+$B$14*G85&gt;$B$11,$B$11,$B$12*E85+$B$13*F85+$B$14*G85)</f>
        <v>6.0651822143340635</v>
      </c>
      <c r="I85" s="22">
        <f>$B$9*H85</f>
        <v>0.6065182214334064</v>
      </c>
      <c r="J85" s="22">
        <f t="shared" si="1"/>
        <v>2.4256815407703085</v>
      </c>
      <c r="K85" s="23">
        <f>$B$4*J85/10</f>
        <v>0.6064203851925771</v>
      </c>
      <c r="L85" s="23">
        <f>(I85-K85)*$B$2+L84</f>
        <v>30.511049607587687</v>
      </c>
      <c r="M85" s="11">
        <f>(I85-K85)*$B$2/$B$6*100</f>
        <v>0.009616678543412678</v>
      </c>
    </row>
    <row r="86" spans="1:13" ht="15">
      <c r="A86" s="8">
        <f>A85+$B$2</f>
        <v>670</v>
      </c>
      <c r="B86" s="21">
        <f>$B$7</f>
        <v>300</v>
      </c>
      <c r="C86" s="24">
        <f>L85/$B$6*100</f>
        <v>299.9041598606952</v>
      </c>
      <c r="D86" s="22">
        <f>$B$8*C86</f>
        <v>2.999041598606952</v>
      </c>
      <c r="E86" s="10">
        <f>$B$10-D86</f>
        <v>0.0009584013930479252</v>
      </c>
      <c r="F86" s="16">
        <f>E86*$B$2+F85</f>
        <v>121.20988779616958</v>
      </c>
      <c r="G86" s="16">
        <f>(E86-E85)/$B$2</f>
        <v>-9.616678543400425E-06</v>
      </c>
      <c r="H86" s="23">
        <f>IF($B$12*E86+$B$13*F86+$B$14*G86&gt;$B$11,$B$11,$B$12*E86+$B$13*F86+$B$14*G86)</f>
        <v>6.065190229988284</v>
      </c>
      <c r="I86" s="22">
        <f>$B$9*H86</f>
        <v>0.6065190229988284</v>
      </c>
      <c r="J86" s="22">
        <f t="shared" si="1"/>
        <v>2.4257204324626613</v>
      </c>
      <c r="K86" s="23">
        <f>$B$4*J86/10</f>
        <v>0.6064301081156653</v>
      </c>
      <c r="L86" s="23">
        <f>(I86-K86)*$B$2+L85</f>
        <v>30.51193875641932</v>
      </c>
      <c r="M86" s="11">
        <f>(I86-K86)*$B$2/$B$6*100</f>
        <v>0.0087397659789154</v>
      </c>
    </row>
    <row r="87" spans="1:13" ht="15">
      <c r="A87" s="8">
        <f>A86+$B$2</f>
        <v>680</v>
      </c>
      <c r="B87" s="21">
        <f>$B$7</f>
        <v>300</v>
      </c>
      <c r="C87" s="24">
        <f>L86/$B$6*100</f>
        <v>299.9128996266741</v>
      </c>
      <c r="D87" s="22">
        <f>$B$8*C87</f>
        <v>2.9991289962667413</v>
      </c>
      <c r="E87" s="10">
        <f>$B$10-D87</f>
        <v>0.0008710037332586573</v>
      </c>
      <c r="F87" s="16">
        <f>E87*$B$2+F86</f>
        <v>121.21859783350217</v>
      </c>
      <c r="G87" s="16">
        <f>(E87-E86)/$B$2</f>
        <v>-8.739765978926783E-06</v>
      </c>
      <c r="H87" s="23">
        <f>IF($B$12*E87+$B$13*F87+$B$14*G87&gt;$B$11,$B$11,$B$12*E87+$B$13*F87+$B$14*G87)</f>
        <v>6.065197512681613</v>
      </c>
      <c r="I87" s="22">
        <f>$B$9*H87</f>
        <v>0.6065197512681614</v>
      </c>
      <c r="J87" s="22">
        <f t="shared" si="1"/>
        <v>2.425755777211578</v>
      </c>
      <c r="K87" s="23">
        <f>$B$4*J87/10</f>
        <v>0.6064389443028945</v>
      </c>
      <c r="L87" s="23">
        <f>(I87-K87)*$B$2+L86</f>
        <v>30.51274682607199</v>
      </c>
      <c r="M87" s="11">
        <f>(I87-K87)*$B$2/$B$6*100</f>
        <v>0.007942809356266295</v>
      </c>
    </row>
    <row r="88" spans="1:13" ht="15">
      <c r="A88" s="8">
        <f>A87+$B$2</f>
        <v>690</v>
      </c>
      <c r="B88" s="21">
        <f>$B$7</f>
        <v>300</v>
      </c>
      <c r="C88" s="24">
        <f>L87/$B$6*100</f>
        <v>299.9208424360304</v>
      </c>
      <c r="D88" s="22">
        <f>$B$8*C88</f>
        <v>2.999208424360304</v>
      </c>
      <c r="E88" s="10">
        <f>$B$10-D88</f>
        <v>0.0007915756396958962</v>
      </c>
      <c r="F88" s="16">
        <f>E88*$B$2+F87</f>
        <v>121.22651358989913</v>
      </c>
      <c r="G88" s="16">
        <f>(E88-E87)/$B$2</f>
        <v>-7.942809356276114E-06</v>
      </c>
      <c r="H88" s="23">
        <f>IF($B$12*E88+$B$13*F88+$B$14*G88&gt;$B$11,$B$11,$B$12*E88+$B$13*F88+$B$14*G88)</f>
        <v>6.065204129599873</v>
      </c>
      <c r="I88" s="22">
        <f>$B$9*H88</f>
        <v>0.6065204129599873</v>
      </c>
      <c r="J88" s="22">
        <f t="shared" si="1"/>
        <v>2.4257878985176995</v>
      </c>
      <c r="K88" s="23">
        <f>$B$4*J88/10</f>
        <v>0.6064469746294249</v>
      </c>
      <c r="L88" s="23">
        <f>(I88-K88)*$B$2+L87</f>
        <v>30.513481209377613</v>
      </c>
      <c r="M88" s="11">
        <f>(I88-K88)*$B$2/$B$6*100</f>
        <v>0.007218519556734295</v>
      </c>
    </row>
    <row r="89" spans="1:13" ht="15">
      <c r="A89" s="8">
        <f>A88+$B$2</f>
        <v>700</v>
      </c>
      <c r="B89" s="21">
        <f>$B$7</f>
        <v>300</v>
      </c>
      <c r="C89" s="24">
        <f>L88/$B$6*100</f>
        <v>299.9280609555871</v>
      </c>
      <c r="D89" s="22">
        <f>$B$8*C89</f>
        <v>2.9992806095558713</v>
      </c>
      <c r="E89" s="10">
        <f>$B$10-D89</f>
        <v>0.0007193904441287202</v>
      </c>
      <c r="F89" s="16">
        <f>E89*$B$2+F88</f>
        <v>121.23370749434042</v>
      </c>
      <c r="G89" s="16">
        <f>(E89-E88)/$B$2</f>
        <v>-7.218519556717595E-06</v>
      </c>
      <c r="H89" s="23">
        <f>IF($B$12*E89+$B$13*F89+$B$14*G89&gt;$B$11,$B$11,$B$12*E89+$B$13*F89+$B$14*G89)</f>
        <v>6.065210141742098</v>
      </c>
      <c r="I89" s="22">
        <f>$B$9*H89</f>
        <v>0.6065210141742098</v>
      </c>
      <c r="J89" s="22">
        <f t="shared" si="1"/>
        <v>2.425817090373596</v>
      </c>
      <c r="K89" s="23">
        <f>$B$4*J89/10</f>
        <v>0.606454272593399</v>
      </c>
      <c r="L89" s="23">
        <f>(I89-K89)*$B$2+L88</f>
        <v>30.51414862518572</v>
      </c>
      <c r="M89" s="11">
        <f>(I89-K89)*$B$2/$B$6*100</f>
        <v>0.006560271763266655</v>
      </c>
    </row>
    <row r="90" spans="1:13" ht="15">
      <c r="A90" s="8">
        <f>A89+$B$2</f>
        <v>710</v>
      </c>
      <c r="B90" s="21">
        <f>$B$7</f>
        <v>300</v>
      </c>
      <c r="C90" s="24">
        <f>L89/$B$6*100</f>
        <v>299.93462122735036</v>
      </c>
      <c r="D90" s="22">
        <f>$B$8*C90</f>
        <v>2.9993462122735037</v>
      </c>
      <c r="E90" s="10">
        <f>$B$10-D90</f>
        <v>0.0006537877264962688</v>
      </c>
      <c r="F90" s="16">
        <f>E90*$B$2+F89</f>
        <v>121.24024537160538</v>
      </c>
      <c r="G90" s="16">
        <f>(E90-E89)/$B$2</f>
        <v>-6.5602717632451405E-06</v>
      </c>
      <c r="H90" s="23">
        <f>IF($B$12*E90+$B$13*F90+$B$14*G90&gt;$B$11,$B$11,$B$12*E90+$B$13*F90+$B$14*G90)</f>
        <v>6.065215604495118</v>
      </c>
      <c r="I90" s="22">
        <f>$B$9*H90</f>
        <v>0.6065215604495119</v>
      </c>
      <c r="J90" s="22">
        <f t="shared" si="1"/>
        <v>2.4258436199558733</v>
      </c>
      <c r="K90" s="23">
        <f>$B$4*J90/10</f>
        <v>0.6064609049889683</v>
      </c>
      <c r="L90" s="23">
        <f>(I90-K90)*$B$2+L89</f>
        <v>30.514755179791155</v>
      </c>
      <c r="M90" s="11">
        <f>(I90-K90)*$B$2/$B$6*100</f>
        <v>0.005962044953956151</v>
      </c>
    </row>
    <row r="91" spans="1:13" ht="15">
      <c r="A91" s="8">
        <f>A90+$B$2</f>
        <v>720</v>
      </c>
      <c r="B91" s="21">
        <f>$B$7</f>
        <v>300</v>
      </c>
      <c r="C91" s="24">
        <f>L90/$B$6*100</f>
        <v>299.9405832723043</v>
      </c>
      <c r="D91" s="22">
        <f>$B$8*C91</f>
        <v>2.9994058327230433</v>
      </c>
      <c r="E91" s="10">
        <f>$B$10-D91</f>
        <v>0.0005941672769567141</v>
      </c>
      <c r="F91" s="10">
        <f>E91*$B$2+F90</f>
        <v>121.24618704437495</v>
      </c>
      <c r="G91" s="22">
        <f>(E91-E90)/$B$2</f>
        <v>-5.96204495395547E-06</v>
      </c>
      <c r="H91" s="23">
        <f>IF($B$12*E91+$B$13*F91+$B$14*G91&gt;$B$11,$B$11,$B$12*E91+$B$13*F91+$B$14*G91)</f>
        <v>6.0652205681539915</v>
      </c>
      <c r="I91" s="22">
        <f>$B$9*H91</f>
        <v>0.6065220568153992</v>
      </c>
      <c r="J91" s="22">
        <f t="shared" si="1"/>
        <v>2.425867730071574</v>
      </c>
      <c r="K91" s="23">
        <f>$B$4*J91/10</f>
        <v>0.6064669325178935</v>
      </c>
      <c r="L91" s="23">
        <f>(I91-K91)*$B$2+L90</f>
        <v>30.515306422766212</v>
      </c>
      <c r="M91" s="11">
        <f>(I91-K91)*$B$2/$B$6*100</f>
        <v>0.005418366901160722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6.421875" style="51" customWidth="1"/>
    <col min="2" max="2" width="8.00390625" style="51" customWidth="1"/>
    <col min="3" max="3" width="14.28125" style="51" customWidth="1"/>
    <col min="4" max="4" width="16.421875" style="51" customWidth="1"/>
    <col min="5" max="5" width="11.00390625" style="51" customWidth="1"/>
    <col min="6" max="16384" width="9.140625" style="51" customWidth="1"/>
  </cols>
  <sheetData>
    <row r="1" ht="14.25">
      <c r="A1" s="50" t="s">
        <v>78</v>
      </c>
    </row>
    <row r="2" spans="1:5" ht="38.25" customHeight="1">
      <c r="A2" s="60" t="s">
        <v>81</v>
      </c>
      <c r="B2" s="60"/>
      <c r="C2" s="60"/>
      <c r="D2" s="60"/>
      <c r="E2" s="60"/>
    </row>
    <row r="3" spans="1:5" ht="60.75" customHeight="1">
      <c r="A3" s="55" t="s">
        <v>82</v>
      </c>
      <c r="B3" s="56"/>
      <c r="C3" s="56"/>
      <c r="D3" s="56"/>
      <c r="E3" s="56"/>
    </row>
    <row r="4" spans="1:5" ht="48" customHeight="1">
      <c r="A4" s="52" t="s">
        <v>62</v>
      </c>
      <c r="B4" s="52"/>
      <c r="C4" s="52"/>
      <c r="D4" s="52"/>
      <c r="E4" s="52"/>
    </row>
    <row r="5" spans="1:5" ht="48" customHeight="1">
      <c r="A5" s="52" t="s">
        <v>63</v>
      </c>
      <c r="B5" s="52"/>
      <c r="C5" s="52"/>
      <c r="D5" s="52"/>
      <c r="E5" s="52"/>
    </row>
    <row r="6" spans="1:5" ht="27" customHeight="1">
      <c r="A6" s="52" t="s">
        <v>64</v>
      </c>
      <c r="B6" s="52"/>
      <c r="C6" s="52"/>
      <c r="D6" s="52"/>
      <c r="E6" s="52"/>
    </row>
    <row r="7" ht="14.25">
      <c r="A7" s="53" t="s">
        <v>65</v>
      </c>
    </row>
    <row r="8" ht="14.25">
      <c r="A8" s="53" t="s">
        <v>66</v>
      </c>
    </row>
    <row r="9" ht="14.25">
      <c r="A9" s="53" t="s">
        <v>67</v>
      </c>
    </row>
    <row r="10" spans="1:5" ht="46.5" customHeight="1">
      <c r="A10" s="52" t="s">
        <v>68</v>
      </c>
      <c r="B10" s="52"/>
      <c r="C10" s="52"/>
      <c r="D10" s="52"/>
      <c r="E10" s="52"/>
    </row>
    <row r="11" ht="14.25">
      <c r="A11" s="53" t="s">
        <v>69</v>
      </c>
    </row>
    <row r="12" spans="1:5" ht="14.25">
      <c r="A12" s="52" t="s">
        <v>70</v>
      </c>
      <c r="B12" s="52"/>
      <c r="C12" s="52"/>
      <c r="D12" s="52"/>
      <c r="E12" s="52"/>
    </row>
    <row r="13" ht="14.25">
      <c r="A13" s="53" t="s">
        <v>71</v>
      </c>
    </row>
    <row r="14" ht="14.25">
      <c r="A14" s="53" t="s">
        <v>72</v>
      </c>
    </row>
    <row r="15" ht="14.25">
      <c r="A15" s="53" t="s">
        <v>73</v>
      </c>
    </row>
    <row r="16" ht="14.25">
      <c r="A16" s="53" t="s">
        <v>74</v>
      </c>
    </row>
    <row r="17" ht="14.25">
      <c r="A17" s="53" t="s">
        <v>75</v>
      </c>
    </row>
    <row r="18" spans="1:5" ht="14.25" customHeight="1">
      <c r="A18" s="52" t="s">
        <v>76</v>
      </c>
      <c r="B18" s="52"/>
      <c r="C18" s="52"/>
      <c r="D18" s="52"/>
      <c r="E18" s="52"/>
    </row>
    <row r="19" ht="12.75" customHeight="1">
      <c r="A19" s="53"/>
    </row>
    <row r="20" spans="1:5" ht="37.5" customHeight="1">
      <c r="A20" s="52" t="s">
        <v>77</v>
      </c>
      <c r="B20" s="52"/>
      <c r="C20" s="52"/>
      <c r="D20" s="52"/>
      <c r="E20" s="52"/>
    </row>
    <row r="21" spans="1:5" ht="25.5" customHeight="1">
      <c r="A21" s="59" t="s">
        <v>84</v>
      </c>
      <c r="B21" s="59"/>
      <c r="C21" s="59"/>
      <c r="D21" s="59"/>
      <c r="E21" s="59"/>
    </row>
    <row r="22" spans="1:3" ht="14.25">
      <c r="A22" s="54" t="s">
        <v>0</v>
      </c>
      <c r="B22" s="57">
        <v>200</v>
      </c>
      <c r="C22" s="57" t="s">
        <v>83</v>
      </c>
    </row>
    <row r="23" spans="1:3" ht="14.25">
      <c r="A23" s="54" t="s">
        <v>79</v>
      </c>
      <c r="B23" s="58">
        <f>B22/58</f>
        <v>3.4482758620689653</v>
      </c>
      <c r="C23" s="57" t="s">
        <v>80</v>
      </c>
    </row>
  </sheetData>
  <sheetProtection/>
  <mergeCells count="9">
    <mergeCell ref="A20:E20"/>
    <mergeCell ref="A3:E3"/>
    <mergeCell ref="A18:E18"/>
    <mergeCell ref="A4:E4"/>
    <mergeCell ref="A5:E5"/>
    <mergeCell ref="A6:E6"/>
    <mergeCell ref="A10:E10"/>
    <mergeCell ref="A12:E12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2" width="6.8515625" style="0" customWidth="1"/>
    <col min="3" max="3" width="8.57421875" style="0" customWidth="1"/>
    <col min="4" max="4" width="7.00390625" style="0" customWidth="1"/>
    <col min="5" max="6" width="6.8515625" style="0" customWidth="1"/>
    <col min="7" max="7" width="7.140625" style="0" customWidth="1"/>
    <col min="8" max="8" width="4.57421875" style="0" bestFit="1" customWidth="1"/>
    <col min="9" max="9" width="7.57421875" style="0" customWidth="1"/>
    <col min="10" max="10" width="7.7109375" style="0" bestFit="1" customWidth="1"/>
    <col min="11" max="11" width="6.28125" style="0" customWidth="1"/>
  </cols>
  <sheetData>
    <row r="1" spans="1:2" ht="15">
      <c r="A1" s="4" t="s">
        <v>28</v>
      </c>
      <c r="B1" s="4"/>
    </row>
    <row r="3" spans="1:4" ht="15">
      <c r="A3" t="s">
        <v>2</v>
      </c>
      <c r="C3">
        <v>1</v>
      </c>
      <c r="D3" t="s">
        <v>5</v>
      </c>
    </row>
    <row r="4" spans="1:4" ht="15">
      <c r="A4" t="s">
        <v>3</v>
      </c>
      <c r="C4">
        <v>0</v>
      </c>
      <c r="D4" t="s">
        <v>4</v>
      </c>
    </row>
    <row r="5" spans="1:5" ht="15">
      <c r="A5" t="s">
        <v>7</v>
      </c>
      <c r="C5">
        <v>10</v>
      </c>
      <c r="E5" t="s">
        <v>31</v>
      </c>
    </row>
    <row r="6" spans="1:4" ht="15">
      <c r="A6" t="s">
        <v>8</v>
      </c>
      <c r="C6">
        <v>2.5</v>
      </c>
      <c r="D6" t="s">
        <v>12</v>
      </c>
    </row>
    <row r="7" spans="1:4" ht="15">
      <c r="A7" t="s">
        <v>9</v>
      </c>
      <c r="C7">
        <v>10</v>
      </c>
      <c r="D7" t="s">
        <v>13</v>
      </c>
    </row>
    <row r="8" spans="1:4" ht="15">
      <c r="A8" t="s">
        <v>10</v>
      </c>
      <c r="C8">
        <v>500</v>
      </c>
      <c r="D8" t="s">
        <v>4</v>
      </c>
    </row>
    <row r="9" spans="1:3" ht="15">
      <c r="A9" t="s">
        <v>15</v>
      </c>
      <c r="C9">
        <f>10^-2</f>
        <v>0.01</v>
      </c>
    </row>
    <row r="10" spans="1:4" ht="15">
      <c r="A10" t="s">
        <v>19</v>
      </c>
      <c r="C10">
        <v>0.1</v>
      </c>
      <c r="D10" t="s">
        <v>20</v>
      </c>
    </row>
    <row r="11" spans="1:4" ht="15">
      <c r="A11" t="s">
        <v>6</v>
      </c>
      <c r="C11">
        <f>C8*C9</f>
        <v>5</v>
      </c>
      <c r="D11" t="s">
        <v>11</v>
      </c>
    </row>
    <row r="13" spans="1:11" ht="15">
      <c r="A13" t="s">
        <v>0</v>
      </c>
      <c r="B13" t="s">
        <v>29</v>
      </c>
      <c r="C13" t="s">
        <v>1</v>
      </c>
      <c r="D13" t="s">
        <v>14</v>
      </c>
      <c r="E13" t="s">
        <v>16</v>
      </c>
      <c r="F13" t="s">
        <v>21</v>
      </c>
      <c r="G13" t="s">
        <v>17</v>
      </c>
      <c r="H13" t="s">
        <v>30</v>
      </c>
      <c r="I13" t="s">
        <v>18</v>
      </c>
      <c r="J13" t="s">
        <v>26</v>
      </c>
      <c r="K13" t="s">
        <v>52</v>
      </c>
    </row>
    <row r="14" spans="2:11" ht="15">
      <c r="B14" t="s">
        <v>4</v>
      </c>
      <c r="C14" t="s">
        <v>4</v>
      </c>
      <c r="D14" t="s">
        <v>25</v>
      </c>
      <c r="E14" t="s">
        <v>25</v>
      </c>
      <c r="F14" t="s">
        <v>25</v>
      </c>
      <c r="G14" t="s">
        <v>23</v>
      </c>
      <c r="H14" t="s">
        <v>24</v>
      </c>
      <c r="I14" t="s">
        <v>23</v>
      </c>
      <c r="J14" t="s">
        <v>22</v>
      </c>
      <c r="K14" t="s">
        <v>4</v>
      </c>
    </row>
    <row r="15" spans="1:11" ht="15">
      <c r="A15">
        <v>0</v>
      </c>
      <c r="B15">
        <f>$C$8</f>
        <v>500</v>
      </c>
      <c r="C15">
        <v>0</v>
      </c>
      <c r="D15" s="3">
        <f>$C$9*C15</f>
        <v>0</v>
      </c>
      <c r="E15" s="3">
        <f aca="true" t="shared" si="0" ref="E15:E65">$C$11-D15</f>
        <v>5</v>
      </c>
      <c r="F15" s="1">
        <f>IF($C$5*E15&gt;50,50,$C$5*E15)</f>
        <v>50</v>
      </c>
      <c r="G15" s="3">
        <f>$C$10*F15</f>
        <v>5</v>
      </c>
      <c r="H15" s="3">
        <f>(2*9.81*C15)^0.5</f>
        <v>0</v>
      </c>
      <c r="I15" s="1">
        <f>C6*(2*9.81*C15)^0.5</f>
        <v>0</v>
      </c>
      <c r="J15">
        <f>(G15-I15)*$C$3</f>
        <v>5</v>
      </c>
      <c r="K15">
        <f>J15/$C$7*100</f>
        <v>50</v>
      </c>
    </row>
    <row r="16" spans="1:12" ht="15">
      <c r="A16">
        <f aca="true" t="shared" si="1" ref="A16:A25">A15+$C$3</f>
        <v>1</v>
      </c>
      <c r="B16">
        <f aca="true" t="shared" si="2" ref="B16:B65">$C$8</f>
        <v>500</v>
      </c>
      <c r="C16" s="2">
        <f>J15/$C$7*100</f>
        <v>50</v>
      </c>
      <c r="D16" s="3">
        <f>$C$9*C16</f>
        <v>0.5</v>
      </c>
      <c r="E16" s="3">
        <f t="shared" si="0"/>
        <v>4.5</v>
      </c>
      <c r="F16" s="1">
        <f aca="true" t="shared" si="3" ref="F16:F65">IF($C$5*E16&gt;50,50,$C$5*E16)</f>
        <v>45</v>
      </c>
      <c r="G16" s="3">
        <f>$C$10*F16</f>
        <v>4.5</v>
      </c>
      <c r="H16" s="3">
        <f>(2*9.81*C16/1000)^0.5</f>
        <v>0.9904544411531506</v>
      </c>
      <c r="I16" s="1">
        <f>$C$6*H16/10</f>
        <v>0.24761361028828768</v>
      </c>
      <c r="J16" s="1">
        <f>(G16-I16)*$C$3+J15</f>
        <v>9.252386389711713</v>
      </c>
      <c r="K16" s="2">
        <f>(G16-I16)/$C$7*10</f>
        <v>4.252386389711712</v>
      </c>
      <c r="L16" t="s">
        <v>27</v>
      </c>
    </row>
    <row r="17" spans="1:11" ht="15">
      <c r="A17">
        <f t="shared" si="1"/>
        <v>2</v>
      </c>
      <c r="B17">
        <f t="shared" si="2"/>
        <v>500</v>
      </c>
      <c r="C17" s="2">
        <f>J16/$C$7*100</f>
        <v>92.52386389711714</v>
      </c>
      <c r="D17" s="3">
        <f>$C$9*C17</f>
        <v>0.9252386389711714</v>
      </c>
      <c r="E17" s="3">
        <f t="shared" si="0"/>
        <v>4.074761361028829</v>
      </c>
      <c r="F17" s="1">
        <f t="shared" si="3"/>
        <v>40.74761361028828</v>
      </c>
      <c r="G17" s="3">
        <f>$C$10*F17</f>
        <v>4.074761361028829</v>
      </c>
      <c r="H17" s="3">
        <f>(2*9.81*C17/1000)^0.5</f>
        <v>1.3473374520369565</v>
      </c>
      <c r="I17" s="1">
        <f>$C$6*H17/10</f>
        <v>0.33683436300923913</v>
      </c>
      <c r="J17" s="1">
        <f>(G17-I17)*$C$3+J16</f>
        <v>12.990313387731302</v>
      </c>
      <c r="K17" s="2">
        <f aca="true" t="shared" si="4" ref="K17:K44">(G17-I17)/$C$7*10</f>
        <v>3.7379269980195895</v>
      </c>
    </row>
    <row r="18" spans="1:11" ht="15">
      <c r="A18">
        <f t="shared" si="1"/>
        <v>3</v>
      </c>
      <c r="B18">
        <f t="shared" si="2"/>
        <v>500</v>
      </c>
      <c r="C18" s="2">
        <f>J17/$C$7*100</f>
        <v>129.90313387731302</v>
      </c>
      <c r="D18" s="3">
        <f>$C$9*C18</f>
        <v>1.2990313387731303</v>
      </c>
      <c r="E18" s="3">
        <f t="shared" si="0"/>
        <v>3.7009686612268697</v>
      </c>
      <c r="F18" s="1">
        <f t="shared" si="3"/>
        <v>37.009686612268695</v>
      </c>
      <c r="G18" s="3">
        <f>$C$10*F18</f>
        <v>3.7009686612268697</v>
      </c>
      <c r="H18" s="3">
        <f>(2*9.81*C18/1000)^0.5</f>
        <v>1.5964646838163636</v>
      </c>
      <c r="I18" s="1">
        <f>$C$6*H18/10</f>
        <v>0.3991161709540909</v>
      </c>
      <c r="J18" s="1">
        <f>(G18-I18)*$C$3+J17</f>
        <v>16.29216587800408</v>
      </c>
      <c r="K18" s="2">
        <f t="shared" si="4"/>
        <v>3.301852490272779</v>
      </c>
    </row>
    <row r="19" spans="1:11" ht="15">
      <c r="A19">
        <f t="shared" si="1"/>
        <v>4</v>
      </c>
      <c r="B19">
        <f t="shared" si="2"/>
        <v>500</v>
      </c>
      <c r="C19" s="2">
        <f aca="true" t="shared" si="5" ref="C19:C25">J18/$C$7*100</f>
        <v>162.92165878004081</v>
      </c>
      <c r="D19" s="3">
        <f aca="true" t="shared" si="6" ref="D19:D44">$C$9*C19</f>
        <v>1.6292165878004081</v>
      </c>
      <c r="E19" s="3">
        <f t="shared" si="0"/>
        <v>3.370783412199592</v>
      </c>
      <c r="F19" s="1">
        <f t="shared" si="3"/>
        <v>33.70783412199592</v>
      </c>
      <c r="G19" s="3">
        <f aca="true" t="shared" si="7" ref="G19:G44">$C$10*F19</f>
        <v>3.3707834121995925</v>
      </c>
      <c r="H19" s="3">
        <f aca="true" t="shared" si="8" ref="H19:H25">(2*9.81*C19/1000)^0.5</f>
        <v>1.7878822515099815</v>
      </c>
      <c r="I19" s="1">
        <f aca="true" t="shared" si="9" ref="I19:I44">$C$6*H19/10</f>
        <v>0.4469705628774953</v>
      </c>
      <c r="J19" s="1">
        <f aca="true" t="shared" si="10" ref="J19:J44">(G19-I19)*$C$3+J18</f>
        <v>19.215978727326178</v>
      </c>
      <c r="K19" s="2">
        <f t="shared" si="4"/>
        <v>2.923812849322097</v>
      </c>
    </row>
    <row r="20" spans="1:11" ht="15">
      <c r="A20">
        <f t="shared" si="1"/>
        <v>5</v>
      </c>
      <c r="B20">
        <f t="shared" si="2"/>
        <v>500</v>
      </c>
      <c r="C20" s="2">
        <f t="shared" si="5"/>
        <v>192.15978727326177</v>
      </c>
      <c r="D20" s="3">
        <f t="shared" si="6"/>
        <v>1.9215978727326177</v>
      </c>
      <c r="E20" s="3">
        <f t="shared" si="0"/>
        <v>3.078402127267382</v>
      </c>
      <c r="F20" s="1">
        <f t="shared" si="3"/>
        <v>30.78402127267382</v>
      </c>
      <c r="G20" s="3">
        <f t="shared" si="7"/>
        <v>3.078402127267382</v>
      </c>
      <c r="H20" s="3">
        <f t="shared" si="8"/>
        <v>1.9416938549373317</v>
      </c>
      <c r="I20" s="1">
        <f t="shared" si="9"/>
        <v>0.4854234637343329</v>
      </c>
      <c r="J20" s="1">
        <f t="shared" si="10"/>
        <v>21.808957390859227</v>
      </c>
      <c r="K20" s="2">
        <f t="shared" si="4"/>
        <v>2.5929786635330485</v>
      </c>
    </row>
    <row r="21" spans="1:11" ht="15">
      <c r="A21">
        <f t="shared" si="1"/>
        <v>6</v>
      </c>
      <c r="B21">
        <f t="shared" si="2"/>
        <v>500</v>
      </c>
      <c r="C21" s="2">
        <f t="shared" si="5"/>
        <v>218.08957390859229</v>
      </c>
      <c r="D21" s="3">
        <f t="shared" si="6"/>
        <v>2.1808957390859227</v>
      </c>
      <c r="E21" s="3">
        <f t="shared" si="0"/>
        <v>2.8191042609140773</v>
      </c>
      <c r="F21" s="1">
        <f t="shared" si="3"/>
        <v>28.191042609140773</v>
      </c>
      <c r="G21" s="3">
        <f t="shared" si="7"/>
        <v>2.8191042609140773</v>
      </c>
      <c r="H21" s="3">
        <f t="shared" si="8"/>
        <v>2.068554432468863</v>
      </c>
      <c r="I21" s="1">
        <f t="shared" si="9"/>
        <v>0.5171386081172158</v>
      </c>
      <c r="J21" s="1">
        <f t="shared" si="10"/>
        <v>24.11092304365609</v>
      </c>
      <c r="K21" s="2">
        <f t="shared" si="4"/>
        <v>2.3019656527968615</v>
      </c>
    </row>
    <row r="22" spans="1:11" ht="15">
      <c r="A22">
        <f t="shared" si="1"/>
        <v>7</v>
      </c>
      <c r="B22">
        <f t="shared" si="2"/>
        <v>500</v>
      </c>
      <c r="C22" s="2">
        <f t="shared" si="5"/>
        <v>241.10923043656092</v>
      </c>
      <c r="D22" s="3">
        <f t="shared" si="6"/>
        <v>2.411092304365609</v>
      </c>
      <c r="E22" s="3">
        <f t="shared" si="0"/>
        <v>2.588907695634391</v>
      </c>
      <c r="F22" s="1">
        <f t="shared" si="3"/>
        <v>25.889076956343906</v>
      </c>
      <c r="G22" s="3">
        <f t="shared" si="7"/>
        <v>2.588907695634391</v>
      </c>
      <c r="H22" s="3">
        <f t="shared" si="8"/>
        <v>2.174985770336286</v>
      </c>
      <c r="I22" s="1">
        <f t="shared" si="9"/>
        <v>0.5437464425840715</v>
      </c>
      <c r="J22" s="1">
        <f t="shared" si="10"/>
        <v>26.15608429670641</v>
      </c>
      <c r="K22" s="2">
        <f t="shared" si="4"/>
        <v>2.0451612530503196</v>
      </c>
    </row>
    <row r="23" spans="1:11" ht="15">
      <c r="A23">
        <f t="shared" si="1"/>
        <v>8</v>
      </c>
      <c r="B23">
        <f t="shared" si="2"/>
        <v>500</v>
      </c>
      <c r="C23" s="2">
        <f t="shared" si="5"/>
        <v>261.5608429670641</v>
      </c>
      <c r="D23" s="3">
        <f t="shared" si="6"/>
        <v>2.615608429670641</v>
      </c>
      <c r="E23" s="3">
        <f t="shared" si="0"/>
        <v>2.384391570329359</v>
      </c>
      <c r="F23" s="1">
        <f t="shared" si="3"/>
        <v>23.84391570329359</v>
      </c>
      <c r="G23" s="3">
        <f t="shared" si="7"/>
        <v>2.3843915703293592</v>
      </c>
      <c r="H23" s="3">
        <f t="shared" si="8"/>
        <v>2.265352895028454</v>
      </c>
      <c r="I23" s="1">
        <f t="shared" si="9"/>
        <v>0.5663382237571135</v>
      </c>
      <c r="J23" s="1">
        <f t="shared" si="10"/>
        <v>27.974137643278656</v>
      </c>
      <c r="K23" s="2">
        <f t="shared" si="4"/>
        <v>1.8180533465722457</v>
      </c>
    </row>
    <row r="24" spans="1:11" ht="15">
      <c r="A24">
        <f t="shared" si="1"/>
        <v>9</v>
      </c>
      <c r="B24">
        <f t="shared" si="2"/>
        <v>500</v>
      </c>
      <c r="C24" s="2">
        <f t="shared" si="5"/>
        <v>279.7413764327866</v>
      </c>
      <c r="D24" s="3">
        <f t="shared" si="6"/>
        <v>2.797413764327866</v>
      </c>
      <c r="E24" s="3">
        <f t="shared" si="0"/>
        <v>2.202586235672134</v>
      </c>
      <c r="F24" s="1">
        <f t="shared" si="3"/>
        <v>22.02586235672134</v>
      </c>
      <c r="G24" s="3">
        <f t="shared" si="7"/>
        <v>2.202586235672134</v>
      </c>
      <c r="H24" s="3">
        <f t="shared" si="8"/>
        <v>2.3427602962341822</v>
      </c>
      <c r="I24" s="1">
        <f t="shared" si="9"/>
        <v>0.5856900740585456</v>
      </c>
      <c r="J24" s="1">
        <f t="shared" si="10"/>
        <v>29.591033804892245</v>
      </c>
      <c r="K24" s="2">
        <f t="shared" si="4"/>
        <v>1.6168961616135884</v>
      </c>
    </row>
    <row r="25" spans="1:11" ht="15">
      <c r="A25">
        <f t="shared" si="1"/>
        <v>10</v>
      </c>
      <c r="B25">
        <f t="shared" si="2"/>
        <v>500</v>
      </c>
      <c r="C25" s="2">
        <f t="shared" si="5"/>
        <v>295.9103380489224</v>
      </c>
      <c r="D25" s="3">
        <f t="shared" si="6"/>
        <v>2.9591033804892244</v>
      </c>
      <c r="E25" s="3">
        <f t="shared" si="0"/>
        <v>2.0408966195107756</v>
      </c>
      <c r="F25" s="1">
        <f t="shared" si="3"/>
        <v>20.408966195107755</v>
      </c>
      <c r="G25" s="3">
        <f t="shared" si="7"/>
        <v>2.0408966195107756</v>
      </c>
      <c r="H25" s="3">
        <f t="shared" si="8"/>
        <v>2.40951464667054</v>
      </c>
      <c r="I25" s="1">
        <f t="shared" si="9"/>
        <v>0.602378661667635</v>
      </c>
      <c r="J25" s="1">
        <f t="shared" si="10"/>
        <v>31.029551762735384</v>
      </c>
      <c r="K25" s="2">
        <f t="shared" si="4"/>
        <v>1.4385179578431406</v>
      </c>
    </row>
    <row r="26" spans="1:11" ht="15">
      <c r="A26">
        <f aca="true" t="shared" si="11" ref="A26:A65">A25+$C$3</f>
        <v>11</v>
      </c>
      <c r="B26">
        <f t="shared" si="2"/>
        <v>500</v>
      </c>
      <c r="C26" s="2">
        <f aca="true" t="shared" si="12" ref="C26:C44">J25/$C$7*100</f>
        <v>310.29551762735383</v>
      </c>
      <c r="D26" s="3">
        <f t="shared" si="6"/>
        <v>3.1029551762735386</v>
      </c>
      <c r="E26" s="3">
        <f t="shared" si="0"/>
        <v>1.8970448237264614</v>
      </c>
      <c r="F26" s="1">
        <f t="shared" si="3"/>
        <v>18.970448237264613</v>
      </c>
      <c r="G26" s="3">
        <f t="shared" si="7"/>
        <v>1.8970448237264614</v>
      </c>
      <c r="H26" s="3">
        <f aca="true" t="shared" si="13" ref="H26:H44">(2*9.81*C26/1000)^0.5</f>
        <v>2.4673868881569185</v>
      </c>
      <c r="I26" s="1">
        <f t="shared" si="9"/>
        <v>0.6168467220392296</v>
      </c>
      <c r="J26" s="1">
        <f t="shared" si="10"/>
        <v>32.30974986442261</v>
      </c>
      <c r="K26" s="2">
        <f t="shared" si="4"/>
        <v>1.280198101687232</v>
      </c>
    </row>
    <row r="27" spans="1:11" ht="15">
      <c r="A27">
        <f t="shared" si="11"/>
        <v>12</v>
      </c>
      <c r="B27">
        <f t="shared" si="2"/>
        <v>500</v>
      </c>
      <c r="C27" s="2">
        <f t="shared" si="12"/>
        <v>323.09749864422616</v>
      </c>
      <c r="D27" s="3">
        <f t="shared" si="6"/>
        <v>3.230974986442262</v>
      </c>
      <c r="E27" s="3">
        <f t="shared" si="0"/>
        <v>1.7690250135577381</v>
      </c>
      <c r="F27" s="1">
        <f t="shared" si="3"/>
        <v>17.69025013557738</v>
      </c>
      <c r="G27" s="3">
        <f t="shared" si="7"/>
        <v>1.7690250135577381</v>
      </c>
      <c r="H27" s="3">
        <f t="shared" si="13"/>
        <v>2.5177714200061367</v>
      </c>
      <c r="I27" s="1">
        <f t="shared" si="9"/>
        <v>0.6294428550015342</v>
      </c>
      <c r="J27" s="1">
        <f t="shared" si="10"/>
        <v>33.449332022978815</v>
      </c>
      <c r="K27" s="2">
        <f t="shared" si="4"/>
        <v>1.139582158556204</v>
      </c>
    </row>
    <row r="28" spans="1:11" ht="15">
      <c r="A28">
        <f t="shared" si="11"/>
        <v>13</v>
      </c>
      <c r="B28">
        <f t="shared" si="2"/>
        <v>500</v>
      </c>
      <c r="C28" s="2">
        <f t="shared" si="12"/>
        <v>334.4933202297882</v>
      </c>
      <c r="D28" s="3">
        <f t="shared" si="6"/>
        <v>3.344933202297882</v>
      </c>
      <c r="E28" s="3">
        <f t="shared" si="0"/>
        <v>1.6550667977021178</v>
      </c>
      <c r="F28" s="1">
        <f t="shared" si="3"/>
        <v>16.550667977021178</v>
      </c>
      <c r="G28" s="3">
        <f t="shared" si="7"/>
        <v>1.6550667977021178</v>
      </c>
      <c r="H28" s="3">
        <f t="shared" si="13"/>
        <v>2.5617882314720015</v>
      </c>
      <c r="I28" s="1">
        <f t="shared" si="9"/>
        <v>0.6404470578680004</v>
      </c>
      <c r="J28" s="1">
        <f t="shared" si="10"/>
        <v>34.46395176281293</v>
      </c>
      <c r="K28" s="2">
        <f t="shared" si="4"/>
        <v>1.0146197398341175</v>
      </c>
    </row>
    <row r="29" spans="1:11" ht="15">
      <c r="A29">
        <f t="shared" si="11"/>
        <v>14</v>
      </c>
      <c r="B29">
        <f t="shared" si="2"/>
        <v>500</v>
      </c>
      <c r="C29" s="2">
        <f t="shared" si="12"/>
        <v>344.63951762812934</v>
      </c>
      <c r="D29" s="3">
        <f t="shared" si="6"/>
        <v>3.4463951762812934</v>
      </c>
      <c r="E29" s="3">
        <f t="shared" si="0"/>
        <v>1.5536048237187066</v>
      </c>
      <c r="F29" s="1">
        <f t="shared" si="3"/>
        <v>15.536048237187066</v>
      </c>
      <c r="G29" s="3">
        <f t="shared" si="7"/>
        <v>1.5536048237187066</v>
      </c>
      <c r="H29" s="3">
        <f t="shared" si="13"/>
        <v>2.6003513869982835</v>
      </c>
      <c r="I29" s="1">
        <f t="shared" si="9"/>
        <v>0.6500878467495709</v>
      </c>
      <c r="J29" s="1">
        <f t="shared" si="10"/>
        <v>35.36746873978207</v>
      </c>
      <c r="K29" s="2">
        <f t="shared" si="4"/>
        <v>0.9035169769691356</v>
      </c>
    </row>
    <row r="30" spans="1:11" ht="15">
      <c r="A30">
        <f t="shared" si="11"/>
        <v>15</v>
      </c>
      <c r="B30">
        <f t="shared" si="2"/>
        <v>500</v>
      </c>
      <c r="C30" s="2">
        <f t="shared" si="12"/>
        <v>353.6746873978207</v>
      </c>
      <c r="D30" s="3">
        <f t="shared" si="6"/>
        <v>3.536746873978207</v>
      </c>
      <c r="E30" s="3">
        <f t="shared" si="0"/>
        <v>1.463253126021793</v>
      </c>
      <c r="F30" s="1">
        <f t="shared" si="3"/>
        <v>14.63253126021793</v>
      </c>
      <c r="G30" s="3">
        <f t="shared" si="7"/>
        <v>1.463253126021793</v>
      </c>
      <c r="H30" s="3">
        <f t="shared" si="13"/>
        <v>2.6342166514440764</v>
      </c>
      <c r="I30" s="1">
        <f t="shared" si="9"/>
        <v>0.6585541628610191</v>
      </c>
      <c r="J30" s="1">
        <f t="shared" si="10"/>
        <v>36.17216770294284</v>
      </c>
      <c r="K30" s="2">
        <f t="shared" si="4"/>
        <v>0.8046989631607738</v>
      </c>
    </row>
    <row r="31" spans="1:11" ht="15">
      <c r="A31">
        <f t="shared" si="11"/>
        <v>16</v>
      </c>
      <c r="B31">
        <f t="shared" si="2"/>
        <v>500</v>
      </c>
      <c r="C31" s="2">
        <f t="shared" si="12"/>
        <v>361.7216770294284</v>
      </c>
      <c r="D31" s="3">
        <f t="shared" si="6"/>
        <v>3.6172167702942843</v>
      </c>
      <c r="E31" s="3">
        <f t="shared" si="0"/>
        <v>1.3827832297057157</v>
      </c>
      <c r="F31" s="1">
        <f t="shared" si="3"/>
        <v>13.827832297057157</v>
      </c>
      <c r="G31" s="3">
        <f t="shared" si="7"/>
        <v>1.3827832297057157</v>
      </c>
      <c r="H31" s="3">
        <f t="shared" si="13"/>
        <v>2.664015634961136</v>
      </c>
      <c r="I31" s="1">
        <f t="shared" si="9"/>
        <v>0.666003908740284</v>
      </c>
      <c r="J31" s="1">
        <f t="shared" si="10"/>
        <v>36.88894702390827</v>
      </c>
      <c r="K31" s="2">
        <f t="shared" si="4"/>
        <v>0.7167793209654316</v>
      </c>
    </row>
    <row r="32" spans="1:11" ht="15">
      <c r="A32">
        <f t="shared" si="11"/>
        <v>17</v>
      </c>
      <c r="B32">
        <f t="shared" si="2"/>
        <v>500</v>
      </c>
      <c r="C32" s="2">
        <f t="shared" si="12"/>
        <v>368.8894702390827</v>
      </c>
      <c r="D32" s="3">
        <f t="shared" si="6"/>
        <v>3.688894702390827</v>
      </c>
      <c r="E32" s="3">
        <f t="shared" si="0"/>
        <v>1.3111052976091728</v>
      </c>
      <c r="F32" s="1">
        <f t="shared" si="3"/>
        <v>13.111052976091727</v>
      </c>
      <c r="G32" s="3">
        <f t="shared" si="7"/>
        <v>1.3111052976091728</v>
      </c>
      <c r="H32" s="3">
        <f t="shared" si="13"/>
        <v>2.6902809158321745</v>
      </c>
      <c r="I32" s="1">
        <f t="shared" si="9"/>
        <v>0.6725702289580436</v>
      </c>
      <c r="J32" s="1">
        <f t="shared" si="10"/>
        <v>37.5274820925594</v>
      </c>
      <c r="K32" s="2">
        <f t="shared" si="4"/>
        <v>0.6385350686511292</v>
      </c>
    </row>
    <row r="33" spans="1:11" ht="15">
      <c r="A33">
        <f t="shared" si="11"/>
        <v>18</v>
      </c>
      <c r="B33">
        <f t="shared" si="2"/>
        <v>500</v>
      </c>
      <c r="C33" s="2">
        <f t="shared" si="12"/>
        <v>375.274820925594</v>
      </c>
      <c r="D33" s="3">
        <f t="shared" si="6"/>
        <v>3.75274820925594</v>
      </c>
      <c r="E33" s="3">
        <f t="shared" si="0"/>
        <v>1.24725179074406</v>
      </c>
      <c r="F33" s="1">
        <f t="shared" si="3"/>
        <v>12.472517907440599</v>
      </c>
      <c r="G33" s="3">
        <f t="shared" si="7"/>
        <v>1.24725179074406</v>
      </c>
      <c r="H33" s="3">
        <f t="shared" si="13"/>
        <v>2.7134649410965594</v>
      </c>
      <c r="I33" s="1">
        <f t="shared" si="9"/>
        <v>0.6783662352741399</v>
      </c>
      <c r="J33" s="1">
        <f t="shared" si="10"/>
        <v>38.09636764802932</v>
      </c>
      <c r="K33" s="2">
        <f t="shared" si="4"/>
        <v>0.56888555546992</v>
      </c>
    </row>
    <row r="34" spans="1:11" ht="15">
      <c r="A34">
        <f t="shared" si="11"/>
        <v>19</v>
      </c>
      <c r="B34">
        <f t="shared" si="2"/>
        <v>500</v>
      </c>
      <c r="C34" s="2">
        <f t="shared" si="12"/>
        <v>380.96367648029326</v>
      </c>
      <c r="D34" s="3">
        <f t="shared" si="6"/>
        <v>3.809636764802933</v>
      </c>
      <c r="E34" s="3">
        <f t="shared" si="0"/>
        <v>1.1903632351970672</v>
      </c>
      <c r="F34" s="1">
        <f t="shared" si="3"/>
        <v>11.903632351970671</v>
      </c>
      <c r="G34" s="3">
        <f t="shared" si="7"/>
        <v>1.1903632351970672</v>
      </c>
      <c r="H34" s="3">
        <f t="shared" si="13"/>
        <v>2.733954522764297</v>
      </c>
      <c r="I34" s="1">
        <f t="shared" si="9"/>
        <v>0.6834886306910742</v>
      </c>
      <c r="J34" s="1">
        <f t="shared" si="10"/>
        <v>38.60324225253532</v>
      </c>
      <c r="K34" s="2">
        <f t="shared" si="4"/>
        <v>0.506874604505993</v>
      </c>
    </row>
    <row r="35" spans="1:11" ht="15">
      <c r="A35">
        <f t="shared" si="11"/>
        <v>20</v>
      </c>
      <c r="B35">
        <f t="shared" si="2"/>
        <v>500</v>
      </c>
      <c r="C35" s="2">
        <f t="shared" si="12"/>
        <v>386.0324225253532</v>
      </c>
      <c r="D35" s="3">
        <f t="shared" si="6"/>
        <v>3.860324225253532</v>
      </c>
      <c r="E35" s="3">
        <f t="shared" si="0"/>
        <v>1.1396757747464679</v>
      </c>
      <c r="F35" s="1">
        <f t="shared" si="3"/>
        <v>11.39675774746468</v>
      </c>
      <c r="G35" s="3">
        <f t="shared" si="7"/>
        <v>1.139675774746468</v>
      </c>
      <c r="H35" s="3">
        <f t="shared" si="13"/>
        <v>2.7520821444766925</v>
      </c>
      <c r="I35" s="1">
        <f t="shared" si="9"/>
        <v>0.6880205361191731</v>
      </c>
      <c r="J35" s="1">
        <f t="shared" si="10"/>
        <v>39.05489749116261</v>
      </c>
      <c r="K35" s="2">
        <f t="shared" si="4"/>
        <v>0.45165523862729495</v>
      </c>
    </row>
    <row r="36" spans="1:11" ht="15">
      <c r="A36">
        <f t="shared" si="11"/>
        <v>21</v>
      </c>
      <c r="B36">
        <f t="shared" si="2"/>
        <v>500</v>
      </c>
      <c r="C36" s="2">
        <f t="shared" si="12"/>
        <v>390.54897491162615</v>
      </c>
      <c r="D36" s="3">
        <f t="shared" si="6"/>
        <v>3.9054897491162617</v>
      </c>
      <c r="E36" s="3">
        <f t="shared" si="0"/>
        <v>1.0945102508837383</v>
      </c>
      <c r="F36" s="1">
        <f t="shared" si="3"/>
        <v>10.945102508837383</v>
      </c>
      <c r="G36" s="3">
        <f t="shared" si="7"/>
        <v>1.0945102508837383</v>
      </c>
      <c r="H36" s="3">
        <f t="shared" si="13"/>
        <v>2.7681349114098657</v>
      </c>
      <c r="I36" s="1">
        <f t="shared" si="9"/>
        <v>0.6920337278524664</v>
      </c>
      <c r="J36" s="1">
        <f t="shared" si="10"/>
        <v>39.45737401419389</v>
      </c>
      <c r="K36" s="2">
        <f t="shared" si="4"/>
        <v>0.4024765230312719</v>
      </c>
    </row>
    <row r="37" spans="1:11" ht="15">
      <c r="A37">
        <f t="shared" si="11"/>
        <v>22</v>
      </c>
      <c r="B37">
        <f t="shared" si="2"/>
        <v>500</v>
      </c>
      <c r="C37" s="2">
        <f t="shared" si="12"/>
        <v>394.57374014193886</v>
      </c>
      <c r="D37" s="3">
        <f t="shared" si="6"/>
        <v>3.9457374014193887</v>
      </c>
      <c r="E37" s="3">
        <f t="shared" si="0"/>
        <v>1.0542625985806113</v>
      </c>
      <c r="F37" s="1">
        <f t="shared" si="3"/>
        <v>10.542625985806113</v>
      </c>
      <c r="G37" s="3">
        <f t="shared" si="7"/>
        <v>1.0542625985806113</v>
      </c>
      <c r="H37" s="3">
        <f t="shared" si="13"/>
        <v>2.782361727307368</v>
      </c>
      <c r="I37" s="1">
        <f t="shared" si="9"/>
        <v>0.695590431826842</v>
      </c>
      <c r="J37" s="1">
        <f t="shared" si="10"/>
        <v>39.81604618094766</v>
      </c>
      <c r="K37" s="2">
        <f t="shared" si="4"/>
        <v>0.35867216675376934</v>
      </c>
    </row>
    <row r="38" spans="1:11" ht="15">
      <c r="A38">
        <f t="shared" si="11"/>
        <v>23</v>
      </c>
      <c r="B38">
        <f t="shared" si="2"/>
        <v>500</v>
      </c>
      <c r="C38" s="2">
        <f t="shared" si="12"/>
        <v>398.1604618094766</v>
      </c>
      <c r="D38" s="3">
        <f t="shared" si="6"/>
        <v>3.981604618094766</v>
      </c>
      <c r="E38" s="3">
        <f t="shared" si="0"/>
        <v>1.018395381905234</v>
      </c>
      <c r="F38" s="1">
        <f t="shared" si="3"/>
        <v>10.183953819052341</v>
      </c>
      <c r="G38" s="3">
        <f t="shared" si="7"/>
        <v>1.0183953819052343</v>
      </c>
      <c r="H38" s="3">
        <f t="shared" si="13"/>
        <v>2.7949791163266196</v>
      </c>
      <c r="I38" s="1">
        <f t="shared" si="9"/>
        <v>0.6987447790816549</v>
      </c>
      <c r="J38" s="1">
        <f t="shared" si="10"/>
        <v>40.13569678377124</v>
      </c>
      <c r="K38" s="2">
        <f t="shared" si="4"/>
        <v>0.3196506028235794</v>
      </c>
    </row>
    <row r="39" spans="1:11" ht="15">
      <c r="A39">
        <f t="shared" si="11"/>
        <v>24</v>
      </c>
      <c r="B39">
        <f t="shared" si="2"/>
        <v>500</v>
      </c>
      <c r="C39" s="2">
        <f t="shared" si="12"/>
        <v>401.3569678377124</v>
      </c>
      <c r="D39" s="3">
        <f t="shared" si="6"/>
        <v>4.013569678377124</v>
      </c>
      <c r="E39" s="3">
        <f t="shared" si="0"/>
        <v>0.9864303216228762</v>
      </c>
      <c r="F39" s="1">
        <f t="shared" si="3"/>
        <v>9.864303216228762</v>
      </c>
      <c r="G39" s="3">
        <f t="shared" si="7"/>
        <v>0.9864303216228762</v>
      </c>
      <c r="H39" s="3">
        <f t="shared" si="13"/>
        <v>2.806175993941919</v>
      </c>
      <c r="I39" s="1">
        <f t="shared" si="9"/>
        <v>0.7015439984854798</v>
      </c>
      <c r="J39" s="1">
        <f t="shared" si="10"/>
        <v>40.42058310690864</v>
      </c>
      <c r="K39" s="2">
        <f t="shared" si="4"/>
        <v>0.2848863231373965</v>
      </c>
    </row>
    <row r="40" spans="1:11" ht="15">
      <c r="A40">
        <f t="shared" si="11"/>
        <v>25</v>
      </c>
      <c r="B40">
        <f t="shared" si="2"/>
        <v>500</v>
      </c>
      <c r="C40" s="2">
        <f t="shared" si="12"/>
        <v>404.2058310690864</v>
      </c>
      <c r="D40" s="3">
        <f t="shared" si="6"/>
        <v>4.042058310690864</v>
      </c>
      <c r="E40" s="3">
        <f t="shared" si="0"/>
        <v>0.9579416893091359</v>
      </c>
      <c r="F40" s="1">
        <f t="shared" si="3"/>
        <v>9.57941689309136</v>
      </c>
      <c r="G40" s="3">
        <f t="shared" si="7"/>
        <v>0.9579416893091359</v>
      </c>
      <c r="H40" s="3">
        <f t="shared" si="13"/>
        <v>2.8161176121702507</v>
      </c>
      <c r="I40" s="1">
        <f t="shared" si="9"/>
        <v>0.7040294030425627</v>
      </c>
      <c r="J40" s="1">
        <f t="shared" si="10"/>
        <v>40.674495393175214</v>
      </c>
      <c r="K40" s="2">
        <f t="shared" si="4"/>
        <v>0.25391228626657325</v>
      </c>
    </row>
    <row r="41" spans="1:11" ht="15">
      <c r="A41">
        <f t="shared" si="11"/>
        <v>26</v>
      </c>
      <c r="B41">
        <f t="shared" si="2"/>
        <v>500</v>
      </c>
      <c r="C41" s="2">
        <f t="shared" si="12"/>
        <v>406.7449539317521</v>
      </c>
      <c r="D41" s="3">
        <f t="shared" si="6"/>
        <v>4.067449539317521</v>
      </c>
      <c r="E41" s="3">
        <f t="shared" si="0"/>
        <v>0.9325504606824788</v>
      </c>
      <c r="F41" s="1">
        <f t="shared" si="3"/>
        <v>9.325504606824788</v>
      </c>
      <c r="G41" s="3">
        <f t="shared" si="7"/>
        <v>0.9325504606824788</v>
      </c>
      <c r="H41" s="3">
        <f t="shared" si="13"/>
        <v>2.8249488484114145</v>
      </c>
      <c r="I41" s="1">
        <f t="shared" si="9"/>
        <v>0.7062372121028536</v>
      </c>
      <c r="J41" s="1">
        <f t="shared" si="10"/>
        <v>40.900808641754836</v>
      </c>
      <c r="K41" s="2">
        <f t="shared" si="4"/>
        <v>0.2263132485796252</v>
      </c>
    </row>
    <row r="42" spans="1:11" ht="15">
      <c r="A42">
        <f t="shared" si="11"/>
        <v>27</v>
      </c>
      <c r="B42">
        <f t="shared" si="2"/>
        <v>500</v>
      </c>
      <c r="C42" s="2">
        <f t="shared" si="12"/>
        <v>409.0080864175484</v>
      </c>
      <c r="D42" s="3">
        <f t="shared" si="6"/>
        <v>4.0900808641754836</v>
      </c>
      <c r="E42" s="3">
        <f t="shared" si="0"/>
        <v>0.9099191358245164</v>
      </c>
      <c r="F42" s="1">
        <f t="shared" si="3"/>
        <v>9.099191358245164</v>
      </c>
      <c r="G42" s="3">
        <f t="shared" si="7"/>
        <v>0.9099191358245164</v>
      </c>
      <c r="H42" s="3">
        <f t="shared" si="13"/>
        <v>2.8327969668707813</v>
      </c>
      <c r="I42" s="1">
        <f t="shared" si="9"/>
        <v>0.7081992417176953</v>
      </c>
      <c r="J42" s="1">
        <f t="shared" si="10"/>
        <v>41.10252853586166</v>
      </c>
      <c r="K42" s="2">
        <f t="shared" si="4"/>
        <v>0.20171989410682112</v>
      </c>
    </row>
    <row r="43" spans="1:11" ht="15">
      <c r="A43">
        <f t="shared" si="11"/>
        <v>28</v>
      </c>
      <c r="B43">
        <f t="shared" si="2"/>
        <v>500</v>
      </c>
      <c r="C43" s="2">
        <f t="shared" si="12"/>
        <v>411.0252853586166</v>
      </c>
      <c r="D43" s="3">
        <f t="shared" si="6"/>
        <v>4.110252853586166</v>
      </c>
      <c r="E43" s="3">
        <f t="shared" si="0"/>
        <v>0.8897471464138338</v>
      </c>
      <c r="F43" s="1">
        <f t="shared" si="3"/>
        <v>8.897471464138338</v>
      </c>
      <c r="G43" s="3">
        <f t="shared" si="7"/>
        <v>0.8897471464138338</v>
      </c>
      <c r="H43" s="3">
        <f t="shared" si="13"/>
        <v>2.839773952049011</v>
      </c>
      <c r="I43" s="1">
        <f t="shared" si="9"/>
        <v>0.7099434880122527</v>
      </c>
      <c r="J43" s="1">
        <f t="shared" si="10"/>
        <v>41.28233219426324</v>
      </c>
      <c r="K43" s="2">
        <f t="shared" si="4"/>
        <v>0.17980365840158108</v>
      </c>
    </row>
    <row r="44" spans="1:11" ht="15">
      <c r="A44">
        <f t="shared" si="11"/>
        <v>29</v>
      </c>
      <c r="B44">
        <f t="shared" si="2"/>
        <v>500</v>
      </c>
      <c r="C44" s="2">
        <f t="shared" si="12"/>
        <v>412.8233219426324</v>
      </c>
      <c r="D44" s="3">
        <f t="shared" si="6"/>
        <v>4.128233219426324</v>
      </c>
      <c r="E44" s="3">
        <f t="shared" si="0"/>
        <v>0.871766780573676</v>
      </c>
      <c r="F44" s="1">
        <f t="shared" si="3"/>
        <v>8.71766780573676</v>
      </c>
      <c r="G44" s="3">
        <f t="shared" si="7"/>
        <v>0.871766780573676</v>
      </c>
      <c r="H44" s="3">
        <f t="shared" si="13"/>
        <v>2.8459784919275912</v>
      </c>
      <c r="I44" s="1">
        <f t="shared" si="9"/>
        <v>0.7114946229818978</v>
      </c>
      <c r="J44" s="1">
        <f t="shared" si="10"/>
        <v>41.44260435185502</v>
      </c>
      <c r="K44" s="2">
        <f t="shared" si="4"/>
        <v>0.16027215759177815</v>
      </c>
    </row>
    <row r="45" spans="1:11" ht="15">
      <c r="A45">
        <f t="shared" si="11"/>
        <v>30</v>
      </c>
      <c r="B45">
        <f t="shared" si="2"/>
        <v>500</v>
      </c>
      <c r="C45" s="2">
        <f aca="true" t="shared" si="14" ref="C45:C65">J44/$C$7*100</f>
        <v>414.4260435185502</v>
      </c>
      <c r="D45" s="3">
        <f aca="true" t="shared" si="15" ref="D45:D65">$C$9*C45</f>
        <v>4.144260435185502</v>
      </c>
      <c r="E45" s="3">
        <f t="shared" si="0"/>
        <v>0.8557395648144981</v>
      </c>
      <c r="F45" s="1">
        <f t="shared" si="3"/>
        <v>8.55739564814498</v>
      </c>
      <c r="G45" s="3">
        <f aca="true" t="shared" si="16" ref="G45:G65">$C$10*F45</f>
        <v>0.8557395648144981</v>
      </c>
      <c r="H45" s="3">
        <f aca="true" t="shared" si="17" ref="H45:H65">(2*9.81*C45/1000)^0.5</f>
        <v>2.8514976720723366</v>
      </c>
      <c r="I45" s="1">
        <f aca="true" t="shared" si="18" ref="I45:I65">$C$6*H45/10</f>
        <v>0.7128744180180842</v>
      </c>
      <c r="J45" s="1">
        <f aca="true" t="shared" si="19" ref="J45:J65">(G45-I45)*$C$3+J44</f>
        <v>41.585469498651435</v>
      </c>
      <c r="K45" s="2">
        <f aca="true" t="shared" si="20" ref="K45:K65">(G45-I45)/$C$7*10</f>
        <v>0.14286514679641393</v>
      </c>
    </row>
    <row r="46" spans="1:11" ht="15">
      <c r="A46">
        <f t="shared" si="11"/>
        <v>31</v>
      </c>
      <c r="B46">
        <f t="shared" si="2"/>
        <v>500</v>
      </c>
      <c r="C46" s="2">
        <f t="shared" si="14"/>
        <v>415.85469498651435</v>
      </c>
      <c r="D46" s="3">
        <f t="shared" si="15"/>
        <v>4.158546949865143</v>
      </c>
      <c r="E46" s="3">
        <f t="shared" si="0"/>
        <v>0.8414530501348567</v>
      </c>
      <c r="F46" s="1">
        <f t="shared" si="3"/>
        <v>8.414530501348567</v>
      </c>
      <c r="G46" s="3">
        <f t="shared" si="16"/>
        <v>0.8414530501348567</v>
      </c>
      <c r="H46" s="3">
        <f t="shared" si="17"/>
        <v>2.8564084294154104</v>
      </c>
      <c r="I46" s="1">
        <f t="shared" si="18"/>
        <v>0.7141021073538526</v>
      </c>
      <c r="J46" s="1">
        <f t="shared" si="19"/>
        <v>41.71282044143244</v>
      </c>
      <c r="K46" s="2">
        <f t="shared" si="20"/>
        <v>0.12735094278100412</v>
      </c>
    </row>
    <row r="47" spans="1:11" ht="15">
      <c r="A47">
        <f t="shared" si="11"/>
        <v>32</v>
      </c>
      <c r="B47">
        <f t="shared" si="2"/>
        <v>500</v>
      </c>
      <c r="C47" s="2">
        <f t="shared" si="14"/>
        <v>417.12820441432444</v>
      </c>
      <c r="D47" s="3">
        <f t="shared" si="15"/>
        <v>4.171282044143244</v>
      </c>
      <c r="E47" s="3">
        <f t="shared" si="0"/>
        <v>0.8287179558567557</v>
      </c>
      <c r="F47" s="1">
        <f t="shared" si="3"/>
        <v>8.287179558567557</v>
      </c>
      <c r="G47" s="3">
        <f t="shared" si="16"/>
        <v>0.8287179558567557</v>
      </c>
      <c r="H47" s="3">
        <f t="shared" si="17"/>
        <v>2.8607788049076857</v>
      </c>
      <c r="I47" s="1">
        <f t="shared" si="18"/>
        <v>0.7151947012269214</v>
      </c>
      <c r="J47" s="1">
        <f t="shared" si="19"/>
        <v>41.826343696062274</v>
      </c>
      <c r="K47" s="2">
        <f t="shared" si="20"/>
        <v>0.11352325462983426</v>
      </c>
    </row>
    <row r="48" spans="1:11" ht="15">
      <c r="A48">
        <f t="shared" si="11"/>
        <v>33</v>
      </c>
      <c r="B48">
        <f t="shared" si="2"/>
        <v>500</v>
      </c>
      <c r="C48" s="2">
        <f t="shared" si="14"/>
        <v>418.26343696062276</v>
      </c>
      <c r="D48" s="3">
        <f t="shared" si="15"/>
        <v>4.182634369606228</v>
      </c>
      <c r="E48" s="3">
        <f t="shared" si="0"/>
        <v>0.8173656303937724</v>
      </c>
      <c r="F48" s="1">
        <f t="shared" si="3"/>
        <v>8.173656303937724</v>
      </c>
      <c r="G48" s="3">
        <f t="shared" si="16"/>
        <v>0.8173656303937724</v>
      </c>
      <c r="H48" s="3">
        <f t="shared" si="17"/>
        <v>2.8646690268105</v>
      </c>
      <c r="I48" s="1">
        <f t="shared" si="18"/>
        <v>0.716167256702625</v>
      </c>
      <c r="J48" s="1">
        <f t="shared" si="19"/>
        <v>41.92754206975342</v>
      </c>
      <c r="K48" s="2">
        <f t="shared" si="20"/>
        <v>0.10119837369114737</v>
      </c>
    </row>
    <row r="49" spans="1:11" ht="15">
      <c r="A49">
        <f t="shared" si="11"/>
        <v>34</v>
      </c>
      <c r="B49">
        <f t="shared" si="2"/>
        <v>500</v>
      </c>
      <c r="C49" s="2">
        <f t="shared" si="14"/>
        <v>419.27542069753423</v>
      </c>
      <c r="D49" s="3">
        <f t="shared" si="15"/>
        <v>4.1927542069753425</v>
      </c>
      <c r="E49" s="3">
        <f t="shared" si="0"/>
        <v>0.8072457930246575</v>
      </c>
      <c r="F49" s="1">
        <f t="shared" si="3"/>
        <v>8.072457930246575</v>
      </c>
      <c r="G49" s="3">
        <f t="shared" si="16"/>
        <v>0.8072457930246575</v>
      </c>
      <c r="H49" s="3">
        <f t="shared" si="17"/>
        <v>2.868132450582717</v>
      </c>
      <c r="I49" s="1">
        <f t="shared" si="18"/>
        <v>0.7170331126456793</v>
      </c>
      <c r="J49" s="1">
        <f t="shared" si="19"/>
        <v>42.0177547501324</v>
      </c>
      <c r="K49" s="2">
        <f t="shared" si="20"/>
        <v>0.09021268037897823</v>
      </c>
    </row>
    <row r="50" spans="1:11" ht="15">
      <c r="A50">
        <f t="shared" si="11"/>
        <v>35</v>
      </c>
      <c r="B50">
        <f t="shared" si="2"/>
        <v>500</v>
      </c>
      <c r="C50" s="2">
        <f t="shared" si="14"/>
        <v>420.177547501324</v>
      </c>
      <c r="D50" s="3">
        <f t="shared" si="15"/>
        <v>4.20177547501324</v>
      </c>
      <c r="E50" s="3">
        <f t="shared" si="0"/>
        <v>0.7982245249867601</v>
      </c>
      <c r="F50" s="1">
        <f t="shared" si="3"/>
        <v>7.982245249867601</v>
      </c>
      <c r="G50" s="3">
        <f t="shared" si="16"/>
        <v>0.7982245249867601</v>
      </c>
      <c r="H50" s="3">
        <f t="shared" si="17"/>
        <v>2.8712163767253727</v>
      </c>
      <c r="I50" s="1">
        <f t="shared" si="18"/>
        <v>0.7178040941813432</v>
      </c>
      <c r="J50" s="1">
        <f t="shared" si="19"/>
        <v>42.098175180937815</v>
      </c>
      <c r="K50" s="2">
        <f t="shared" si="20"/>
        <v>0.08042043080541694</v>
      </c>
    </row>
    <row r="51" spans="1:11" ht="15">
      <c r="A51">
        <f t="shared" si="11"/>
        <v>36</v>
      </c>
      <c r="B51">
        <f t="shared" si="2"/>
        <v>500</v>
      </c>
      <c r="C51" s="2">
        <f t="shared" si="14"/>
        <v>420.9817518093781</v>
      </c>
      <c r="D51" s="3">
        <f t="shared" si="15"/>
        <v>4.209817518093781</v>
      </c>
      <c r="E51" s="3">
        <f t="shared" si="0"/>
        <v>0.7901824819062186</v>
      </c>
      <c r="F51" s="1">
        <f t="shared" si="3"/>
        <v>7.9018248190621865</v>
      </c>
      <c r="G51" s="3">
        <f t="shared" si="16"/>
        <v>0.7901824819062186</v>
      </c>
      <c r="H51" s="3">
        <f t="shared" si="17"/>
        <v>2.8739627642855776</v>
      </c>
      <c r="I51" s="1">
        <f t="shared" si="18"/>
        <v>0.7184906910713944</v>
      </c>
      <c r="J51" s="1">
        <f t="shared" si="19"/>
        <v>42.16986697177264</v>
      </c>
      <c r="K51" s="2">
        <f t="shared" si="20"/>
        <v>0.07169179083482424</v>
      </c>
    </row>
    <row r="52" spans="1:11" ht="15">
      <c r="A52">
        <f t="shared" si="11"/>
        <v>37</v>
      </c>
      <c r="B52">
        <f t="shared" si="2"/>
        <v>500</v>
      </c>
      <c r="C52" s="2">
        <f t="shared" si="14"/>
        <v>421.6986697177264</v>
      </c>
      <c r="D52" s="3">
        <f t="shared" si="15"/>
        <v>4.216986697177264</v>
      </c>
      <c r="E52" s="3">
        <f t="shared" si="0"/>
        <v>0.7830133028227362</v>
      </c>
      <c r="F52" s="1">
        <f t="shared" si="3"/>
        <v>7.830133028227362</v>
      </c>
      <c r="G52" s="3">
        <f t="shared" si="16"/>
        <v>0.7830133028227362</v>
      </c>
      <c r="H52" s="3">
        <f t="shared" si="17"/>
        <v>2.8764088547808693</v>
      </c>
      <c r="I52" s="1">
        <f t="shared" si="18"/>
        <v>0.7191022136952173</v>
      </c>
      <c r="J52" s="1">
        <f t="shared" si="19"/>
        <v>42.233778060900164</v>
      </c>
      <c r="K52" s="2">
        <f t="shared" si="20"/>
        <v>0.06391108912751886</v>
      </c>
    </row>
    <row r="53" spans="1:11" ht="15">
      <c r="A53">
        <f t="shared" si="11"/>
        <v>38</v>
      </c>
      <c r="B53">
        <f t="shared" si="2"/>
        <v>500</v>
      </c>
      <c r="C53" s="2">
        <f t="shared" si="14"/>
        <v>422.33778060900164</v>
      </c>
      <c r="D53" s="3">
        <f t="shared" si="15"/>
        <v>4.223377806090016</v>
      </c>
      <c r="E53" s="3">
        <f t="shared" si="0"/>
        <v>0.7766221939099838</v>
      </c>
      <c r="F53" s="1">
        <f t="shared" si="3"/>
        <v>7.766221939099838</v>
      </c>
      <c r="G53" s="3">
        <f t="shared" si="16"/>
        <v>0.7766221939099838</v>
      </c>
      <c r="H53" s="3">
        <f t="shared" si="17"/>
        <v>2.8785877189254827</v>
      </c>
      <c r="I53" s="1">
        <f t="shared" si="18"/>
        <v>0.7196469297313707</v>
      </c>
      <c r="J53" s="1">
        <f t="shared" si="19"/>
        <v>42.290753325078775</v>
      </c>
      <c r="K53" s="2">
        <f t="shared" si="20"/>
        <v>0.056975264178613094</v>
      </c>
    </row>
    <row r="54" spans="1:11" ht="15">
      <c r="A54">
        <f t="shared" si="11"/>
        <v>39</v>
      </c>
      <c r="B54">
        <f t="shared" si="2"/>
        <v>500</v>
      </c>
      <c r="C54" s="2">
        <f t="shared" si="14"/>
        <v>422.9075332507877</v>
      </c>
      <c r="D54" s="3">
        <f t="shared" si="15"/>
        <v>4.229075332507877</v>
      </c>
      <c r="E54" s="3">
        <f t="shared" si="0"/>
        <v>0.7709246674921229</v>
      </c>
      <c r="F54" s="1">
        <f t="shared" si="3"/>
        <v>7.7092466749212285</v>
      </c>
      <c r="G54" s="3">
        <f t="shared" si="16"/>
        <v>0.7709246674921229</v>
      </c>
      <c r="H54" s="3">
        <f t="shared" si="17"/>
        <v>2.880528736600358</v>
      </c>
      <c r="I54" s="1">
        <f t="shared" si="18"/>
        <v>0.7201321841500895</v>
      </c>
      <c r="J54" s="1">
        <f t="shared" si="19"/>
        <v>42.34154580842081</v>
      </c>
      <c r="K54" s="2">
        <f t="shared" si="20"/>
        <v>0.050792483342033345</v>
      </c>
    </row>
    <row r="55" spans="1:11" ht="15">
      <c r="A55">
        <f t="shared" si="11"/>
        <v>40</v>
      </c>
      <c r="B55">
        <f t="shared" si="2"/>
        <v>500</v>
      </c>
      <c r="C55" s="2">
        <f t="shared" si="14"/>
        <v>423.4154580842081</v>
      </c>
      <c r="D55" s="3">
        <f t="shared" si="15"/>
        <v>4.234154580842081</v>
      </c>
      <c r="E55" s="3">
        <f t="shared" si="0"/>
        <v>0.7658454191579187</v>
      </c>
      <c r="F55" s="1">
        <f t="shared" si="3"/>
        <v>7.658454191579187</v>
      </c>
      <c r="G55" s="3">
        <f t="shared" si="16"/>
        <v>0.7658454191579187</v>
      </c>
      <c r="H55" s="3">
        <f t="shared" si="17"/>
        <v>2.8822580189171414</v>
      </c>
      <c r="I55" s="1">
        <f t="shared" si="18"/>
        <v>0.7205645047292853</v>
      </c>
      <c r="J55" s="1">
        <f t="shared" si="19"/>
        <v>42.38682672284944</v>
      </c>
      <c r="K55" s="2">
        <f t="shared" si="20"/>
        <v>0.045280914428633356</v>
      </c>
    </row>
    <row r="56" spans="1:11" ht="15">
      <c r="A56">
        <f t="shared" si="11"/>
        <v>41</v>
      </c>
      <c r="B56">
        <f t="shared" si="2"/>
        <v>500</v>
      </c>
      <c r="C56" s="2">
        <f t="shared" si="14"/>
        <v>423.8682672284944</v>
      </c>
      <c r="D56" s="3">
        <f t="shared" si="15"/>
        <v>4.238682672284944</v>
      </c>
      <c r="E56" s="3">
        <f t="shared" si="0"/>
        <v>0.761317327715056</v>
      </c>
      <c r="F56" s="1">
        <f t="shared" si="3"/>
        <v>7.61317327715056</v>
      </c>
      <c r="G56" s="3">
        <f t="shared" si="16"/>
        <v>0.761317327715056</v>
      </c>
      <c r="H56" s="3">
        <f t="shared" si="17"/>
        <v>2.8837987799121945</v>
      </c>
      <c r="I56" s="1">
        <f t="shared" si="18"/>
        <v>0.7209496949780486</v>
      </c>
      <c r="J56" s="1">
        <f t="shared" si="19"/>
        <v>42.42719435558645</v>
      </c>
      <c r="K56" s="2">
        <f t="shared" si="20"/>
        <v>0.040367632737007386</v>
      </c>
    </row>
    <row r="57" spans="1:11" ht="15">
      <c r="A57">
        <f t="shared" si="11"/>
        <v>42</v>
      </c>
      <c r="B57">
        <f t="shared" si="2"/>
        <v>500</v>
      </c>
      <c r="C57" s="2">
        <f t="shared" si="14"/>
        <v>424.27194355586454</v>
      </c>
      <c r="D57" s="3">
        <f t="shared" si="15"/>
        <v>4.242719435558645</v>
      </c>
      <c r="E57" s="3">
        <f t="shared" si="0"/>
        <v>0.7572805644413547</v>
      </c>
      <c r="F57" s="1">
        <f t="shared" si="3"/>
        <v>7.572805644413547</v>
      </c>
      <c r="G57" s="3">
        <f t="shared" si="16"/>
        <v>0.7572805644413547</v>
      </c>
      <c r="H57" s="3">
        <f t="shared" si="17"/>
        <v>2.8851716643149783</v>
      </c>
      <c r="I57" s="1">
        <f t="shared" si="18"/>
        <v>0.7212929160787446</v>
      </c>
      <c r="J57" s="1">
        <f t="shared" si="19"/>
        <v>42.46318200394906</v>
      </c>
      <c r="K57" s="2">
        <f t="shared" si="20"/>
        <v>0.03598764836261015</v>
      </c>
    </row>
    <row r="58" spans="1:11" ht="15">
      <c r="A58">
        <f t="shared" si="11"/>
        <v>43</v>
      </c>
      <c r="B58">
        <f t="shared" si="2"/>
        <v>500</v>
      </c>
      <c r="C58" s="2">
        <f t="shared" si="14"/>
        <v>424.63182003949055</v>
      </c>
      <c r="D58" s="3">
        <f t="shared" si="15"/>
        <v>4.246318200394906</v>
      </c>
      <c r="E58" s="3">
        <f t="shared" si="0"/>
        <v>0.7536817996050944</v>
      </c>
      <c r="F58" s="1">
        <f t="shared" si="3"/>
        <v>7.536817996050944</v>
      </c>
      <c r="G58" s="3">
        <f t="shared" si="16"/>
        <v>0.7536817996050944</v>
      </c>
      <c r="H58" s="3">
        <f t="shared" si="17"/>
        <v>2.886395036923187</v>
      </c>
      <c r="I58" s="1">
        <f t="shared" si="18"/>
        <v>0.7215987592307967</v>
      </c>
      <c r="J58" s="1">
        <f t="shared" si="19"/>
        <v>42.495265044323354</v>
      </c>
      <c r="K58" s="2">
        <f t="shared" si="20"/>
        <v>0.032083040374297656</v>
      </c>
    </row>
    <row r="59" spans="1:11" ht="15">
      <c r="A59">
        <f t="shared" si="11"/>
        <v>44</v>
      </c>
      <c r="B59">
        <f t="shared" si="2"/>
        <v>500</v>
      </c>
      <c r="C59" s="2">
        <f t="shared" si="14"/>
        <v>424.95265044323355</v>
      </c>
      <c r="D59" s="3">
        <f t="shared" si="15"/>
        <v>4.249526504432335</v>
      </c>
      <c r="E59" s="3">
        <f t="shared" si="0"/>
        <v>0.7504734955676646</v>
      </c>
      <c r="F59" s="1">
        <f t="shared" si="3"/>
        <v>7.504734955676646</v>
      </c>
      <c r="G59" s="3">
        <f t="shared" si="16"/>
        <v>0.7504734955676646</v>
      </c>
      <c r="H59" s="3">
        <f t="shared" si="17"/>
        <v>2.887485238351227</v>
      </c>
      <c r="I59" s="1">
        <f t="shared" si="18"/>
        <v>0.7218713095878068</v>
      </c>
      <c r="J59" s="1">
        <f t="shared" si="19"/>
        <v>42.52386723030321</v>
      </c>
      <c r="K59" s="2">
        <f t="shared" si="20"/>
        <v>0.028602185979857864</v>
      </c>
    </row>
    <row r="60" spans="1:11" ht="15">
      <c r="A60">
        <f t="shared" si="11"/>
        <v>45</v>
      </c>
      <c r="B60">
        <f t="shared" si="2"/>
        <v>500</v>
      </c>
      <c r="C60" s="2">
        <f t="shared" si="14"/>
        <v>425.23867230303216</v>
      </c>
      <c r="D60" s="3">
        <f t="shared" si="15"/>
        <v>4.252386723030321</v>
      </c>
      <c r="E60" s="3">
        <f t="shared" si="0"/>
        <v>0.7476132769696786</v>
      </c>
      <c r="F60" s="1">
        <f t="shared" si="3"/>
        <v>7.476132769696786</v>
      </c>
      <c r="G60" s="3">
        <f t="shared" si="16"/>
        <v>0.7476132769696786</v>
      </c>
      <c r="H60" s="3">
        <f t="shared" si="17"/>
        <v>2.8884568112723255</v>
      </c>
      <c r="I60" s="1">
        <f t="shared" si="18"/>
        <v>0.7221142028180814</v>
      </c>
      <c r="J60" s="1">
        <f t="shared" si="19"/>
        <v>42.54936630445481</v>
      </c>
      <c r="K60" s="2">
        <f t="shared" si="20"/>
        <v>0.025499074151597245</v>
      </c>
    </row>
    <row r="61" spans="1:11" ht="15">
      <c r="A61">
        <f t="shared" si="11"/>
        <v>46</v>
      </c>
      <c r="B61">
        <f t="shared" si="2"/>
        <v>500</v>
      </c>
      <c r="C61" s="2">
        <f t="shared" si="14"/>
        <v>425.49366304454804</v>
      </c>
      <c r="D61" s="3">
        <f t="shared" si="15"/>
        <v>4.2549366304454805</v>
      </c>
      <c r="E61" s="3">
        <f t="shared" si="0"/>
        <v>0.7450633695545195</v>
      </c>
      <c r="F61" s="1">
        <f t="shared" si="3"/>
        <v>7.450633695545195</v>
      </c>
      <c r="G61" s="3">
        <f t="shared" si="16"/>
        <v>0.7450633695545195</v>
      </c>
      <c r="H61" s="3">
        <f t="shared" si="17"/>
        <v>2.8893227007265962</v>
      </c>
      <c r="I61" s="1">
        <f t="shared" si="18"/>
        <v>0.7223306751816491</v>
      </c>
      <c r="J61" s="1">
        <f t="shared" si="19"/>
        <v>42.57209899882768</v>
      </c>
      <c r="K61" s="2">
        <f t="shared" si="20"/>
        <v>0.0227326943728704</v>
      </c>
    </row>
    <row r="62" spans="1:11" ht="15">
      <c r="A62">
        <f t="shared" si="11"/>
        <v>47</v>
      </c>
      <c r="B62">
        <f t="shared" si="2"/>
        <v>500</v>
      </c>
      <c r="C62" s="2">
        <f t="shared" si="14"/>
        <v>425.7209899882768</v>
      </c>
      <c r="D62" s="3">
        <f t="shared" si="15"/>
        <v>4.257209899882768</v>
      </c>
      <c r="E62" s="3">
        <f t="shared" si="0"/>
        <v>0.7427901001172321</v>
      </c>
      <c r="F62" s="1">
        <f t="shared" si="3"/>
        <v>7.427901001172321</v>
      </c>
      <c r="G62" s="3">
        <f t="shared" si="16"/>
        <v>0.7427901001172321</v>
      </c>
      <c r="H62" s="3">
        <f t="shared" si="17"/>
        <v>2.890094431600807</v>
      </c>
      <c r="I62" s="1">
        <f t="shared" si="18"/>
        <v>0.7225236079002018</v>
      </c>
      <c r="J62" s="1">
        <f t="shared" si="19"/>
        <v>42.59236549104471</v>
      </c>
      <c r="K62" s="2">
        <f t="shared" si="20"/>
        <v>0.020266492217030363</v>
      </c>
    </row>
    <row r="63" spans="1:11" ht="15">
      <c r="A63">
        <f t="shared" si="11"/>
        <v>48</v>
      </c>
      <c r="B63">
        <f t="shared" si="2"/>
        <v>500</v>
      </c>
      <c r="C63" s="2">
        <f t="shared" si="14"/>
        <v>425.92365491044706</v>
      </c>
      <c r="D63" s="3">
        <f t="shared" si="15"/>
        <v>4.259236549104471</v>
      </c>
      <c r="E63" s="3">
        <f t="shared" si="0"/>
        <v>0.7407634508955292</v>
      </c>
      <c r="F63" s="1">
        <f t="shared" si="3"/>
        <v>7.407634508955292</v>
      </c>
      <c r="G63" s="3">
        <f t="shared" si="16"/>
        <v>0.7407634508955292</v>
      </c>
      <c r="H63" s="3">
        <f t="shared" si="17"/>
        <v>2.8907822659866604</v>
      </c>
      <c r="I63" s="1">
        <f t="shared" si="18"/>
        <v>0.7226955664966651</v>
      </c>
      <c r="J63" s="1">
        <f t="shared" si="19"/>
        <v>42.61043337544358</v>
      </c>
      <c r="K63" s="2">
        <f t="shared" si="20"/>
        <v>0.018067884398864087</v>
      </c>
    </row>
    <row r="64" spans="1:11" ht="15">
      <c r="A64">
        <f t="shared" si="11"/>
        <v>49</v>
      </c>
      <c r="B64">
        <f t="shared" si="2"/>
        <v>500</v>
      </c>
      <c r="C64" s="2">
        <f t="shared" si="14"/>
        <v>426.10433375443574</v>
      </c>
      <c r="D64" s="3">
        <f t="shared" si="15"/>
        <v>4.261043337544358</v>
      </c>
      <c r="E64" s="3">
        <f t="shared" si="0"/>
        <v>0.7389566624556423</v>
      </c>
      <c r="F64" s="1">
        <f t="shared" si="3"/>
        <v>7.389566624556423</v>
      </c>
      <c r="G64" s="3">
        <f t="shared" si="16"/>
        <v>0.7389566624556423</v>
      </c>
      <c r="H64" s="3">
        <f t="shared" si="17"/>
        <v>2.891395342782102</v>
      </c>
      <c r="I64" s="1">
        <f t="shared" si="18"/>
        <v>0.7228488356955255</v>
      </c>
      <c r="J64" s="1">
        <f t="shared" si="19"/>
        <v>42.6265412022037</v>
      </c>
      <c r="K64" s="2">
        <f t="shared" si="20"/>
        <v>0.016107826760116795</v>
      </c>
    </row>
    <row r="65" spans="1:11" ht="15">
      <c r="A65">
        <f t="shared" si="11"/>
        <v>50</v>
      </c>
      <c r="B65">
        <f t="shared" si="2"/>
        <v>500</v>
      </c>
      <c r="C65" s="2">
        <f t="shared" si="14"/>
        <v>426.265412022037</v>
      </c>
      <c r="D65" s="3">
        <f t="shared" si="15"/>
        <v>4.26265412022037</v>
      </c>
      <c r="E65" s="3">
        <f t="shared" si="0"/>
        <v>0.73734587977963</v>
      </c>
      <c r="F65" s="1">
        <f t="shared" si="3"/>
        <v>7.3734587977962995</v>
      </c>
      <c r="G65" s="3">
        <f t="shared" si="16"/>
        <v>0.73734587977963</v>
      </c>
      <c r="H65" s="3">
        <f t="shared" si="17"/>
        <v>2.891941801605345</v>
      </c>
      <c r="I65" s="1">
        <f t="shared" si="18"/>
        <v>0.7229854504013362</v>
      </c>
      <c r="J65" s="1">
        <f t="shared" si="19"/>
        <v>42.64090163158199</v>
      </c>
      <c r="K65" s="2">
        <f t="shared" si="20"/>
        <v>0.014360429378293738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2" width="6.8515625" style="0" customWidth="1"/>
    <col min="3" max="3" width="8.57421875" style="0" customWidth="1"/>
    <col min="4" max="4" width="9.57421875" style="0" customWidth="1"/>
    <col min="5" max="6" width="6.8515625" style="0" customWidth="1"/>
    <col min="7" max="7" width="9.8515625" style="0" customWidth="1"/>
    <col min="8" max="8" width="6.7109375" style="0" customWidth="1"/>
    <col min="9" max="9" width="5.28125" style="0" customWidth="1"/>
    <col min="10" max="10" width="7.57421875" style="0" customWidth="1"/>
    <col min="11" max="11" width="7.7109375" style="0" bestFit="1" customWidth="1"/>
    <col min="12" max="12" width="5.57421875" style="0" bestFit="1" customWidth="1"/>
  </cols>
  <sheetData>
    <row r="1" spans="1:2" ht="15">
      <c r="A1" s="4" t="s">
        <v>28</v>
      </c>
      <c r="B1" s="4"/>
    </row>
    <row r="3" spans="1:5" ht="15">
      <c r="A3" t="s">
        <v>2</v>
      </c>
      <c r="C3">
        <v>1</v>
      </c>
      <c r="D3" t="s">
        <v>5</v>
      </c>
      <c r="E3" t="s">
        <v>32</v>
      </c>
    </row>
    <row r="4" spans="1:5" ht="15">
      <c r="A4" t="s">
        <v>3</v>
      </c>
      <c r="C4">
        <v>0</v>
      </c>
      <c r="D4" t="s">
        <v>4</v>
      </c>
      <c r="E4" t="s">
        <v>33</v>
      </c>
    </row>
    <row r="5" spans="1:5" ht="15">
      <c r="A5" t="s">
        <v>7</v>
      </c>
      <c r="C5">
        <v>10</v>
      </c>
      <c r="E5" t="s">
        <v>31</v>
      </c>
    </row>
    <row r="6" spans="1:5" ht="15">
      <c r="A6" t="s">
        <v>8</v>
      </c>
      <c r="C6">
        <v>2.5</v>
      </c>
      <c r="D6" t="s">
        <v>12</v>
      </c>
      <c r="E6" t="s">
        <v>34</v>
      </c>
    </row>
    <row r="7" spans="1:5" ht="15">
      <c r="A7" t="s">
        <v>9</v>
      </c>
      <c r="C7">
        <v>10</v>
      </c>
      <c r="D7" t="s">
        <v>13</v>
      </c>
      <c r="E7" t="s">
        <v>35</v>
      </c>
    </row>
    <row r="8" spans="1:5" ht="15">
      <c r="A8" t="s">
        <v>10</v>
      </c>
      <c r="C8">
        <v>500</v>
      </c>
      <c r="D8" t="s">
        <v>4</v>
      </c>
      <c r="E8" t="s">
        <v>36</v>
      </c>
    </row>
    <row r="9" spans="1:11" ht="15">
      <c r="A9" t="s">
        <v>15</v>
      </c>
      <c r="C9">
        <f>10^-2</f>
        <v>0.01</v>
      </c>
      <c r="D9" t="s">
        <v>51</v>
      </c>
      <c r="E9" t="s">
        <v>38</v>
      </c>
      <c r="K9" s="5"/>
    </row>
    <row r="10" spans="1:5" ht="15">
      <c r="A10" t="s">
        <v>19</v>
      </c>
      <c r="C10">
        <v>0.1</v>
      </c>
      <c r="D10" t="s">
        <v>20</v>
      </c>
      <c r="E10" t="s">
        <v>37</v>
      </c>
    </row>
    <row r="11" spans="1:5" ht="15">
      <c r="A11" t="s">
        <v>6</v>
      </c>
      <c r="C11">
        <f>C8*C9</f>
        <v>5</v>
      </c>
      <c r="D11" t="s">
        <v>11</v>
      </c>
      <c r="E11" t="s">
        <v>39</v>
      </c>
    </row>
    <row r="12" spans="1:5" ht="15">
      <c r="A12" t="s">
        <v>40</v>
      </c>
      <c r="C12">
        <v>0.3</v>
      </c>
      <c r="E12" t="s">
        <v>41</v>
      </c>
    </row>
    <row r="14" spans="1:12" ht="15">
      <c r="A14" t="s">
        <v>0</v>
      </c>
      <c r="B14" t="s">
        <v>29</v>
      </c>
      <c r="C14" t="s">
        <v>45</v>
      </c>
      <c r="D14" t="s">
        <v>14</v>
      </c>
      <c r="E14" t="s">
        <v>16</v>
      </c>
      <c r="F14" t="s">
        <v>42</v>
      </c>
      <c r="G14" t="s">
        <v>43</v>
      </c>
      <c r="H14" t="s">
        <v>17</v>
      </c>
      <c r="I14" t="s">
        <v>30</v>
      </c>
      <c r="J14" t="s">
        <v>18</v>
      </c>
      <c r="K14" t="s">
        <v>26</v>
      </c>
      <c r="L14" t="s">
        <v>44</v>
      </c>
    </row>
    <row r="15" spans="2:12" ht="15">
      <c r="B15" t="s">
        <v>4</v>
      </c>
      <c r="C15" t="s">
        <v>4</v>
      </c>
      <c r="D15" t="s">
        <v>25</v>
      </c>
      <c r="E15" t="s">
        <v>25</v>
      </c>
      <c r="G15" t="s">
        <v>25</v>
      </c>
      <c r="H15" t="s">
        <v>23</v>
      </c>
      <c r="I15" t="s">
        <v>24</v>
      </c>
      <c r="J15" t="s">
        <v>23</v>
      </c>
      <c r="K15" t="s">
        <v>22</v>
      </c>
      <c r="L15" t="s">
        <v>4</v>
      </c>
    </row>
    <row r="16" spans="1:12" ht="15">
      <c r="A16">
        <v>0</v>
      </c>
      <c r="B16">
        <f>$C$8</f>
        <v>500</v>
      </c>
      <c r="C16">
        <v>0</v>
      </c>
      <c r="D16" s="3">
        <f>$C$9*C16</f>
        <v>0</v>
      </c>
      <c r="E16" s="3">
        <f aca="true" t="shared" si="0" ref="E16:E45">$C$11-D16</f>
        <v>5</v>
      </c>
      <c r="F16" s="3">
        <v>0</v>
      </c>
      <c r="G16" s="1">
        <f aca="true" t="shared" si="1" ref="G16:G45">IF($C$5*E16+$C$12*F16&gt;10,10,$C$5*E16+$C$12*F16)</f>
        <v>10</v>
      </c>
      <c r="H16" s="3">
        <f>$C$10*G16</f>
        <v>1</v>
      </c>
      <c r="I16" s="3">
        <f>(2*9.81*C16)^0.5</f>
        <v>0</v>
      </c>
      <c r="J16" s="1">
        <f>C6*(2*9.81*C16)^0.5</f>
        <v>0</v>
      </c>
      <c r="K16">
        <f>(H16-J16)*C3</f>
        <v>1</v>
      </c>
      <c r="L16" s="2">
        <f>'controllo P'!C15</f>
        <v>0</v>
      </c>
    </row>
    <row r="17" spans="1:12" ht="15">
      <c r="A17">
        <f>A16+$C$3</f>
        <v>1</v>
      </c>
      <c r="B17">
        <f aca="true" t="shared" si="2" ref="B17:B45">$C$8</f>
        <v>500</v>
      </c>
      <c r="C17" s="2">
        <f>K16/$C$7*100</f>
        <v>10</v>
      </c>
      <c r="D17" s="3">
        <f>$C$9*C17</f>
        <v>0.1</v>
      </c>
      <c r="E17" s="3">
        <f t="shared" si="0"/>
        <v>4.9</v>
      </c>
      <c r="F17" s="3">
        <f>E16*(A17-A16)+F16</f>
        <v>5</v>
      </c>
      <c r="G17" s="1">
        <f t="shared" si="1"/>
        <v>10</v>
      </c>
      <c r="H17" s="3">
        <f>$C$10*G17</f>
        <v>1</v>
      </c>
      <c r="I17" s="3">
        <f>(2*9.81*C17/1000)^0.5</f>
        <v>0.442944691807002</v>
      </c>
      <c r="J17" s="1">
        <f>$C$6*I17/10</f>
        <v>0.1107361729517505</v>
      </c>
      <c r="K17" s="1">
        <f aca="true" t="shared" si="3" ref="K17:K24">(H17-J17)*$C$3+K16</f>
        <v>1.8892638270482496</v>
      </c>
      <c r="L17" s="2">
        <f>'controllo P'!C16</f>
        <v>50</v>
      </c>
    </row>
    <row r="18" spans="1:12" ht="15">
      <c r="A18">
        <f>A17+$C$3</f>
        <v>2</v>
      </c>
      <c r="B18">
        <f t="shared" si="2"/>
        <v>500</v>
      </c>
      <c r="C18" s="2">
        <f>K17/$C$7*100</f>
        <v>18.892638270482497</v>
      </c>
      <c r="D18" s="3">
        <f>$C$9*C18</f>
        <v>0.18892638270482498</v>
      </c>
      <c r="E18" s="3">
        <f t="shared" si="0"/>
        <v>4.811073617295175</v>
      </c>
      <c r="F18" s="3">
        <f>E17*(A18-A17)+F17</f>
        <v>9.9</v>
      </c>
      <c r="G18" s="1">
        <f t="shared" si="1"/>
        <v>10</v>
      </c>
      <c r="H18" s="3">
        <f>$C$10*G18</f>
        <v>1</v>
      </c>
      <c r="I18" s="3">
        <f>(2*9.81*C18/1000)^0.5</f>
        <v>0.6088296665462899</v>
      </c>
      <c r="J18" s="1">
        <f>$C$6*I18/10</f>
        <v>0.15220741663657247</v>
      </c>
      <c r="K18" s="1">
        <f t="shared" si="3"/>
        <v>2.737056410411677</v>
      </c>
      <c r="L18" s="2">
        <f>'controllo P'!C17</f>
        <v>92.52386389711714</v>
      </c>
    </row>
    <row r="19" spans="1:12" ht="15">
      <c r="A19">
        <f>A18+$C$3</f>
        <v>3</v>
      </c>
      <c r="B19">
        <f t="shared" si="2"/>
        <v>500</v>
      </c>
      <c r="C19" s="2">
        <f>K18/$C$7*100</f>
        <v>27.370564104116767</v>
      </c>
      <c r="D19" s="3">
        <f>$C$9*C19</f>
        <v>0.2737056410411677</v>
      </c>
      <c r="E19" s="3">
        <f t="shared" si="0"/>
        <v>4.726294358958833</v>
      </c>
      <c r="F19" s="3">
        <f aca="true" t="shared" si="4" ref="F19:F45">E18*(A19-A18)+F18</f>
        <v>14.711073617295176</v>
      </c>
      <c r="G19" s="1">
        <f t="shared" si="1"/>
        <v>10</v>
      </c>
      <c r="H19" s="3">
        <f>$C$10*G19</f>
        <v>1</v>
      </c>
      <c r="I19" s="3">
        <f>(2*9.81*C19/1000)^0.5</f>
        <v>0.7328099806380717</v>
      </c>
      <c r="J19" s="1">
        <f>$C$6*I19/10</f>
        <v>0.18320249515951792</v>
      </c>
      <c r="K19" s="1">
        <f t="shared" si="3"/>
        <v>3.553853915252159</v>
      </c>
      <c r="L19" s="2">
        <f>'controllo P'!C18</f>
        <v>129.90313387731302</v>
      </c>
    </row>
    <row r="20" spans="1:12" ht="15">
      <c r="A20">
        <f>A19+$C$3</f>
        <v>4</v>
      </c>
      <c r="B20">
        <f t="shared" si="2"/>
        <v>500</v>
      </c>
      <c r="C20" s="2">
        <f aca="true" t="shared" si="5" ref="C20:C45">K19/$C$7*100</f>
        <v>35.538539152521594</v>
      </c>
      <c r="D20" s="3">
        <f aca="true" t="shared" si="6" ref="D20:D45">$C$9*C20</f>
        <v>0.3553853915252159</v>
      </c>
      <c r="E20" s="3">
        <f t="shared" si="0"/>
        <v>4.644614608474784</v>
      </c>
      <c r="F20" s="3">
        <f t="shared" si="4"/>
        <v>19.43736797625401</v>
      </c>
      <c r="G20" s="1">
        <f t="shared" si="1"/>
        <v>10</v>
      </c>
      <c r="H20" s="3">
        <f aca="true" t="shared" si="7" ref="H20:H45">$C$10*G20</f>
        <v>1</v>
      </c>
      <c r="I20" s="3">
        <f aca="true" t="shared" si="8" ref="I20:I45">(2*9.81*C20/1000)^0.5</f>
        <v>0.8350246332728597</v>
      </c>
      <c r="J20" s="1">
        <f aca="true" t="shared" si="9" ref="J20:J45">$C$6*I20/10</f>
        <v>0.20875615831821492</v>
      </c>
      <c r="K20" s="1">
        <f t="shared" si="3"/>
        <v>4.345097756933944</v>
      </c>
      <c r="L20" s="2">
        <f>'controllo P'!C19</f>
        <v>162.92165878004081</v>
      </c>
    </row>
    <row r="21" spans="1:12" ht="15">
      <c r="A21">
        <f>A20+$C$3</f>
        <v>5</v>
      </c>
      <c r="B21">
        <f t="shared" si="2"/>
        <v>500</v>
      </c>
      <c r="C21" s="2">
        <f t="shared" si="5"/>
        <v>43.450977569339436</v>
      </c>
      <c r="D21" s="3">
        <f t="shared" si="6"/>
        <v>0.4345097756933944</v>
      </c>
      <c r="E21" s="3">
        <f t="shared" si="0"/>
        <v>4.565490224306606</v>
      </c>
      <c r="F21" s="3">
        <f t="shared" si="4"/>
        <v>24.08198258472879</v>
      </c>
      <c r="G21" s="1">
        <f t="shared" si="1"/>
        <v>10</v>
      </c>
      <c r="H21" s="3">
        <f t="shared" si="7"/>
        <v>1</v>
      </c>
      <c r="I21" s="3">
        <f t="shared" si="8"/>
        <v>0.9233136952901976</v>
      </c>
      <c r="J21" s="1">
        <f t="shared" si="9"/>
        <v>0.2308284238225494</v>
      </c>
      <c r="K21" s="1">
        <f t="shared" si="3"/>
        <v>5.114269333111395</v>
      </c>
      <c r="L21" s="2">
        <f>'controllo P'!C20</f>
        <v>192.15978727326177</v>
      </c>
    </row>
    <row r="22" spans="1:12" ht="15">
      <c r="A22">
        <f aca="true" t="shared" si="10" ref="A22:A45">A21+$C$3</f>
        <v>6</v>
      </c>
      <c r="B22">
        <f t="shared" si="2"/>
        <v>500</v>
      </c>
      <c r="C22" s="2">
        <f t="shared" si="5"/>
        <v>51.14269333111394</v>
      </c>
      <c r="D22" s="3">
        <f t="shared" si="6"/>
        <v>0.5114269333111394</v>
      </c>
      <c r="E22" s="3">
        <f t="shared" si="0"/>
        <v>4.48857306668886</v>
      </c>
      <c r="F22" s="3">
        <f t="shared" si="4"/>
        <v>28.6474728090354</v>
      </c>
      <c r="G22" s="1">
        <f t="shared" si="1"/>
        <v>10</v>
      </c>
      <c r="H22" s="3">
        <f t="shared" si="7"/>
        <v>1</v>
      </c>
      <c r="I22" s="3">
        <f t="shared" si="8"/>
        <v>1.001708362327307</v>
      </c>
      <c r="J22" s="1">
        <f t="shared" si="9"/>
        <v>0.2504270905818268</v>
      </c>
      <c r="K22" s="1">
        <f t="shared" si="3"/>
        <v>5.863842242529568</v>
      </c>
      <c r="L22" s="2">
        <f>'controllo P'!C21</f>
        <v>218.08957390859229</v>
      </c>
    </row>
    <row r="23" spans="1:12" ht="15">
      <c r="A23">
        <f t="shared" si="10"/>
        <v>7</v>
      </c>
      <c r="B23">
        <f t="shared" si="2"/>
        <v>500</v>
      </c>
      <c r="C23" s="2">
        <f t="shared" si="5"/>
        <v>58.63842242529568</v>
      </c>
      <c r="D23" s="3">
        <f t="shared" si="6"/>
        <v>0.5863842242529568</v>
      </c>
      <c r="E23" s="3">
        <f t="shared" si="0"/>
        <v>4.413615775747044</v>
      </c>
      <c r="F23" s="3">
        <f t="shared" si="4"/>
        <v>33.13604587572426</v>
      </c>
      <c r="G23" s="1">
        <f t="shared" si="1"/>
        <v>10</v>
      </c>
      <c r="H23" s="3">
        <f t="shared" si="7"/>
        <v>1</v>
      </c>
      <c r="I23" s="3">
        <f t="shared" si="8"/>
        <v>1.0726070333464635</v>
      </c>
      <c r="J23" s="1">
        <f t="shared" si="9"/>
        <v>0.26815175833661586</v>
      </c>
      <c r="K23" s="1">
        <f t="shared" si="3"/>
        <v>6.595690484192952</v>
      </c>
      <c r="L23" s="2">
        <f>'controllo P'!C22</f>
        <v>241.10923043656092</v>
      </c>
    </row>
    <row r="24" spans="1:12" ht="15">
      <c r="A24">
        <f t="shared" si="10"/>
        <v>8</v>
      </c>
      <c r="B24">
        <f t="shared" si="2"/>
        <v>500</v>
      </c>
      <c r="C24" s="2">
        <f t="shared" si="5"/>
        <v>65.95690484192951</v>
      </c>
      <c r="D24" s="3">
        <f t="shared" si="6"/>
        <v>0.6595690484192952</v>
      </c>
      <c r="E24" s="3">
        <f t="shared" si="0"/>
        <v>4.3404309515807045</v>
      </c>
      <c r="F24" s="3">
        <f t="shared" si="4"/>
        <v>37.5496616514713</v>
      </c>
      <c r="G24" s="1">
        <f t="shared" si="1"/>
        <v>10</v>
      </c>
      <c r="H24" s="3">
        <f t="shared" si="7"/>
        <v>1</v>
      </c>
      <c r="I24" s="3">
        <f t="shared" si="8"/>
        <v>1.1375739417719875</v>
      </c>
      <c r="J24" s="1">
        <f t="shared" si="9"/>
        <v>0.28439348544299686</v>
      </c>
      <c r="K24" s="1">
        <f t="shared" si="3"/>
        <v>7.311296998749955</v>
      </c>
      <c r="L24" s="2">
        <f>'controllo P'!C23</f>
        <v>261.5608429670641</v>
      </c>
    </row>
    <row r="25" spans="1:12" ht="15">
      <c r="A25">
        <f t="shared" si="10"/>
        <v>9</v>
      </c>
      <c r="B25">
        <f t="shared" si="2"/>
        <v>500</v>
      </c>
      <c r="C25" s="2">
        <f t="shared" si="5"/>
        <v>73.11296998749955</v>
      </c>
      <c r="D25" s="3">
        <f t="shared" si="6"/>
        <v>0.7311296998749955</v>
      </c>
      <c r="E25" s="3">
        <f t="shared" si="0"/>
        <v>4.268870300125005</v>
      </c>
      <c r="F25" s="3">
        <f t="shared" si="4"/>
        <v>41.890092603052004</v>
      </c>
      <c r="G25" s="1">
        <f t="shared" si="1"/>
        <v>10</v>
      </c>
      <c r="H25" s="3">
        <f t="shared" si="7"/>
        <v>1</v>
      </c>
      <c r="I25" s="3">
        <f t="shared" si="8"/>
        <v>1.1976963184191314</v>
      </c>
      <c r="J25" s="1">
        <f t="shared" si="9"/>
        <v>0.29942407960478284</v>
      </c>
      <c r="K25" s="1">
        <f aca="true" t="shared" si="11" ref="K25:K45">(H25-J25)*$C$3+K24</f>
        <v>8.011872919145173</v>
      </c>
      <c r="L25" s="2">
        <f>'controllo P'!C24</f>
        <v>279.7413764327866</v>
      </c>
    </row>
    <row r="26" spans="1:12" ht="15">
      <c r="A26">
        <f t="shared" si="10"/>
        <v>10</v>
      </c>
      <c r="B26">
        <f t="shared" si="2"/>
        <v>500</v>
      </c>
      <c r="C26" s="2">
        <f t="shared" si="5"/>
        <v>80.11872919145173</v>
      </c>
      <c r="D26" s="3">
        <f t="shared" si="6"/>
        <v>0.8011872919145173</v>
      </c>
      <c r="E26" s="3">
        <f t="shared" si="0"/>
        <v>4.198812708085483</v>
      </c>
      <c r="F26" s="3">
        <f t="shared" si="4"/>
        <v>46.158962903177006</v>
      </c>
      <c r="G26" s="1">
        <f t="shared" si="1"/>
        <v>10</v>
      </c>
      <c r="H26" s="3">
        <f t="shared" si="7"/>
        <v>1</v>
      </c>
      <c r="I26" s="3">
        <f t="shared" si="8"/>
        <v>1.2537661132509057</v>
      </c>
      <c r="J26" s="1">
        <f t="shared" si="9"/>
        <v>0.3134415283127264</v>
      </c>
      <c r="K26" s="1">
        <f t="shared" si="11"/>
        <v>8.698431390832447</v>
      </c>
      <c r="L26" s="2">
        <f>'controllo P'!C25</f>
        <v>295.9103380489224</v>
      </c>
    </row>
    <row r="27" spans="1:12" ht="15">
      <c r="A27">
        <f t="shared" si="10"/>
        <v>11</v>
      </c>
      <c r="B27">
        <f t="shared" si="2"/>
        <v>500</v>
      </c>
      <c r="C27" s="2">
        <f t="shared" si="5"/>
        <v>86.98431390832447</v>
      </c>
      <c r="D27" s="3">
        <f t="shared" si="6"/>
        <v>0.8698431390832447</v>
      </c>
      <c r="E27" s="3">
        <f t="shared" si="0"/>
        <v>4.130156860916755</v>
      </c>
      <c r="F27" s="3">
        <f t="shared" si="4"/>
        <v>50.35777561126249</v>
      </c>
      <c r="G27" s="1">
        <f t="shared" si="1"/>
        <v>10</v>
      </c>
      <c r="H27" s="3">
        <f t="shared" si="7"/>
        <v>1</v>
      </c>
      <c r="I27" s="3">
        <f t="shared" si="8"/>
        <v>1.3063813527761816</v>
      </c>
      <c r="J27" s="1">
        <f t="shared" si="9"/>
        <v>0.3265953381940454</v>
      </c>
      <c r="K27" s="1">
        <f t="shared" si="11"/>
        <v>9.3718360526384</v>
      </c>
      <c r="L27" s="2">
        <f>'controllo P'!C26</f>
        <v>310.29551762735383</v>
      </c>
    </row>
    <row r="28" spans="1:12" ht="15">
      <c r="A28">
        <f t="shared" si="10"/>
        <v>12</v>
      </c>
      <c r="B28">
        <f t="shared" si="2"/>
        <v>500</v>
      </c>
      <c r="C28" s="2">
        <f t="shared" si="5"/>
        <v>93.718360526384</v>
      </c>
      <c r="D28" s="3">
        <f t="shared" si="6"/>
        <v>0.93718360526384</v>
      </c>
      <c r="E28" s="3">
        <f t="shared" si="0"/>
        <v>4.06281639473616</v>
      </c>
      <c r="F28" s="3">
        <f t="shared" si="4"/>
        <v>54.487932472179246</v>
      </c>
      <c r="G28" s="1">
        <f t="shared" si="1"/>
        <v>10</v>
      </c>
      <c r="H28" s="3">
        <f t="shared" si="7"/>
        <v>1</v>
      </c>
      <c r="I28" s="3">
        <f t="shared" si="8"/>
        <v>1.356006723260491</v>
      </c>
      <c r="J28" s="1">
        <f t="shared" si="9"/>
        <v>0.3390016808151228</v>
      </c>
      <c r="K28" s="1">
        <f t="shared" si="11"/>
        <v>10.032834371823277</v>
      </c>
      <c r="L28" s="2">
        <f>'controllo P'!C27</f>
        <v>323.09749864422616</v>
      </c>
    </row>
    <row r="29" spans="1:12" ht="15">
      <c r="A29">
        <f t="shared" si="10"/>
        <v>13</v>
      </c>
      <c r="B29">
        <f t="shared" si="2"/>
        <v>500</v>
      </c>
      <c r="C29" s="2">
        <f t="shared" si="5"/>
        <v>100.32834371823279</v>
      </c>
      <c r="D29" s="3">
        <f t="shared" si="6"/>
        <v>1.0032834371823278</v>
      </c>
      <c r="E29" s="3">
        <f t="shared" si="0"/>
        <v>3.996716562817672</v>
      </c>
      <c r="F29" s="3">
        <f t="shared" si="4"/>
        <v>58.550748866915406</v>
      </c>
      <c r="G29" s="1">
        <f t="shared" si="1"/>
        <v>10</v>
      </c>
      <c r="H29" s="3">
        <f t="shared" si="7"/>
        <v>1</v>
      </c>
      <c r="I29" s="3">
        <f t="shared" si="8"/>
        <v>1.4030117974385417</v>
      </c>
      <c r="J29" s="1">
        <f t="shared" si="9"/>
        <v>0.3507529493596354</v>
      </c>
      <c r="K29" s="1">
        <f t="shared" si="11"/>
        <v>10.682081422463641</v>
      </c>
      <c r="L29" s="2">
        <f>'controllo P'!C28</f>
        <v>334.4933202297882</v>
      </c>
    </row>
    <row r="30" spans="1:12" ht="15">
      <c r="A30">
        <f t="shared" si="10"/>
        <v>14</v>
      </c>
      <c r="B30">
        <f t="shared" si="2"/>
        <v>500</v>
      </c>
      <c r="C30" s="2">
        <f t="shared" si="5"/>
        <v>106.82081422463641</v>
      </c>
      <c r="D30" s="3">
        <f t="shared" si="6"/>
        <v>1.068208142246364</v>
      </c>
      <c r="E30" s="3">
        <f t="shared" si="0"/>
        <v>3.9317918577536357</v>
      </c>
      <c r="F30" s="3">
        <f t="shared" si="4"/>
        <v>62.54746542973308</v>
      </c>
      <c r="G30" s="1">
        <f t="shared" si="1"/>
        <v>10</v>
      </c>
      <c r="H30" s="3">
        <f t="shared" si="7"/>
        <v>1</v>
      </c>
      <c r="I30" s="3">
        <f t="shared" si="8"/>
        <v>1.4476962302525231</v>
      </c>
      <c r="J30" s="1">
        <f t="shared" si="9"/>
        <v>0.3619240575631308</v>
      </c>
      <c r="K30" s="1">
        <f t="shared" si="11"/>
        <v>11.32015736490051</v>
      </c>
      <c r="L30" s="2">
        <f>'controllo P'!C29</f>
        <v>344.63951762812934</v>
      </c>
    </row>
    <row r="31" spans="1:12" ht="15">
      <c r="A31">
        <f t="shared" si="10"/>
        <v>15</v>
      </c>
      <c r="B31">
        <f t="shared" si="2"/>
        <v>500</v>
      </c>
      <c r="C31" s="2">
        <f t="shared" si="5"/>
        <v>113.2015736490051</v>
      </c>
      <c r="D31" s="3">
        <f t="shared" si="6"/>
        <v>1.132015736490051</v>
      </c>
      <c r="E31" s="3">
        <f t="shared" si="0"/>
        <v>3.867984263509949</v>
      </c>
      <c r="F31" s="3">
        <f t="shared" si="4"/>
        <v>66.47925728748672</v>
      </c>
      <c r="G31" s="1">
        <f t="shared" si="1"/>
        <v>10</v>
      </c>
      <c r="H31" s="3">
        <f t="shared" si="7"/>
        <v>1</v>
      </c>
      <c r="I31" s="3">
        <f t="shared" si="8"/>
        <v>1.4903069734096663</v>
      </c>
      <c r="J31" s="1">
        <f t="shared" si="9"/>
        <v>0.3725767433524166</v>
      </c>
      <c r="K31" s="1">
        <f t="shared" si="11"/>
        <v>11.947580621548093</v>
      </c>
      <c r="L31" s="2">
        <f>'controllo P'!C30</f>
        <v>353.6746873978207</v>
      </c>
    </row>
    <row r="32" spans="1:12" ht="15">
      <c r="A32">
        <f t="shared" si="10"/>
        <v>16</v>
      </c>
      <c r="B32">
        <f t="shared" si="2"/>
        <v>500</v>
      </c>
      <c r="C32" s="2">
        <f t="shared" si="5"/>
        <v>119.47580621548093</v>
      </c>
      <c r="D32" s="3">
        <f t="shared" si="6"/>
        <v>1.1947580621548093</v>
      </c>
      <c r="E32" s="3">
        <f t="shared" si="0"/>
        <v>3.8052419378451905</v>
      </c>
      <c r="F32" s="3">
        <f t="shared" si="4"/>
        <v>70.34724155099667</v>
      </c>
      <c r="G32" s="1">
        <f t="shared" si="1"/>
        <v>10</v>
      </c>
      <c r="H32" s="3">
        <f t="shared" si="7"/>
        <v>1</v>
      </c>
      <c r="I32" s="3">
        <f t="shared" si="8"/>
        <v>1.5310503969326863</v>
      </c>
      <c r="J32" s="1">
        <f t="shared" si="9"/>
        <v>0.3827625992331716</v>
      </c>
      <c r="K32" s="1">
        <f t="shared" si="11"/>
        <v>12.564818022314922</v>
      </c>
      <c r="L32" s="2">
        <f>'controllo P'!C31</f>
        <v>361.7216770294284</v>
      </c>
    </row>
    <row r="33" spans="1:12" ht="15">
      <c r="A33">
        <f t="shared" si="10"/>
        <v>17</v>
      </c>
      <c r="B33">
        <f t="shared" si="2"/>
        <v>500</v>
      </c>
      <c r="C33" s="2">
        <f t="shared" si="5"/>
        <v>125.64818022314923</v>
      </c>
      <c r="D33" s="3">
        <f t="shared" si="6"/>
        <v>1.2564818022314923</v>
      </c>
      <c r="E33" s="3">
        <f t="shared" si="0"/>
        <v>3.7435181977685077</v>
      </c>
      <c r="F33" s="3">
        <f t="shared" si="4"/>
        <v>74.15248348884187</v>
      </c>
      <c r="G33" s="1">
        <f t="shared" si="1"/>
        <v>10</v>
      </c>
      <c r="H33" s="3">
        <f t="shared" si="7"/>
        <v>1</v>
      </c>
      <c r="I33" s="3">
        <f t="shared" si="8"/>
        <v>1.5701010464228689</v>
      </c>
      <c r="J33" s="1">
        <f t="shared" si="9"/>
        <v>0.3925252616057172</v>
      </c>
      <c r="K33" s="1">
        <f t="shared" si="11"/>
        <v>13.172292760709205</v>
      </c>
      <c r="L33" s="2">
        <f>'controllo P'!C32</f>
        <v>368.8894702390827</v>
      </c>
    </row>
    <row r="34" spans="1:12" ht="15">
      <c r="A34">
        <f t="shared" si="10"/>
        <v>18</v>
      </c>
      <c r="B34">
        <f t="shared" si="2"/>
        <v>500</v>
      </c>
      <c r="C34" s="2">
        <f t="shared" si="5"/>
        <v>131.72292760709206</v>
      </c>
      <c r="D34" s="3">
        <f t="shared" si="6"/>
        <v>1.3172292760709206</v>
      </c>
      <c r="E34" s="3">
        <f t="shared" si="0"/>
        <v>3.6827707239290794</v>
      </c>
      <c r="F34" s="3">
        <f t="shared" si="4"/>
        <v>77.89600168661038</v>
      </c>
      <c r="G34" s="1">
        <f t="shared" si="1"/>
        <v>10</v>
      </c>
      <c r="H34" s="3">
        <f t="shared" si="7"/>
        <v>1</v>
      </c>
      <c r="I34" s="3">
        <f t="shared" si="8"/>
        <v>1.6076081113415503</v>
      </c>
      <c r="J34" s="1">
        <f t="shared" si="9"/>
        <v>0.40190202783538764</v>
      </c>
      <c r="K34" s="1">
        <f t="shared" si="11"/>
        <v>13.770390732873818</v>
      </c>
      <c r="L34" s="2">
        <f>'controllo P'!C33</f>
        <v>375.274820925594</v>
      </c>
    </row>
    <row r="35" spans="1:12" ht="15">
      <c r="A35">
        <f t="shared" si="10"/>
        <v>19</v>
      </c>
      <c r="B35">
        <f t="shared" si="2"/>
        <v>500</v>
      </c>
      <c r="C35" s="2">
        <f t="shared" si="5"/>
        <v>137.70390732873818</v>
      </c>
      <c r="D35" s="3">
        <f t="shared" si="6"/>
        <v>1.3770390732873818</v>
      </c>
      <c r="E35" s="3">
        <f t="shared" si="0"/>
        <v>3.622960926712618</v>
      </c>
      <c r="F35" s="3">
        <f t="shared" si="4"/>
        <v>81.57877241053946</v>
      </c>
      <c r="G35" s="1">
        <f t="shared" si="1"/>
        <v>10</v>
      </c>
      <c r="H35" s="3">
        <f t="shared" si="7"/>
        <v>1</v>
      </c>
      <c r="I35" s="3">
        <f t="shared" si="8"/>
        <v>1.6437002956104387</v>
      </c>
      <c r="J35" s="1">
        <f t="shared" si="9"/>
        <v>0.4109250739026097</v>
      </c>
      <c r="K35" s="1">
        <f t="shared" si="11"/>
        <v>14.359465658971208</v>
      </c>
      <c r="L35" s="2">
        <f>'controllo P'!C34</f>
        <v>380.96367648029326</v>
      </c>
    </row>
    <row r="36" spans="1:12" ht="15">
      <c r="A36">
        <f t="shared" si="10"/>
        <v>20</v>
      </c>
      <c r="B36">
        <f t="shared" si="2"/>
        <v>500</v>
      </c>
      <c r="C36" s="2">
        <f t="shared" si="5"/>
        <v>143.5946565897121</v>
      </c>
      <c r="D36" s="3">
        <f t="shared" si="6"/>
        <v>1.4359465658971209</v>
      </c>
      <c r="E36" s="3">
        <f t="shared" si="0"/>
        <v>3.5640534341028793</v>
      </c>
      <c r="F36" s="3">
        <f t="shared" si="4"/>
        <v>85.20173333725208</v>
      </c>
      <c r="G36" s="1">
        <f t="shared" si="1"/>
        <v>10</v>
      </c>
      <c r="H36" s="3">
        <f t="shared" si="7"/>
        <v>1</v>
      </c>
      <c r="I36" s="3">
        <f t="shared" si="8"/>
        <v>1.6784895478644337</v>
      </c>
      <c r="J36" s="1">
        <f t="shared" si="9"/>
        <v>0.41962238696610843</v>
      </c>
      <c r="K36" s="1">
        <f t="shared" si="11"/>
        <v>14.939843272005099</v>
      </c>
      <c r="L36" s="2">
        <f>'controllo P'!C35</f>
        <v>386.0324225253532</v>
      </c>
    </row>
    <row r="37" spans="1:12" ht="15">
      <c r="A37">
        <f t="shared" si="10"/>
        <v>21</v>
      </c>
      <c r="B37">
        <f t="shared" si="2"/>
        <v>500</v>
      </c>
      <c r="C37" s="2">
        <f t="shared" si="5"/>
        <v>149.398432720051</v>
      </c>
      <c r="D37" s="3">
        <f t="shared" si="6"/>
        <v>1.49398432720051</v>
      </c>
      <c r="E37" s="3">
        <f t="shared" si="0"/>
        <v>3.50601567279949</v>
      </c>
      <c r="F37" s="3">
        <f t="shared" si="4"/>
        <v>88.76578677135495</v>
      </c>
      <c r="G37" s="1">
        <f t="shared" si="1"/>
        <v>10</v>
      </c>
      <c r="H37" s="3">
        <f t="shared" si="7"/>
        <v>1</v>
      </c>
      <c r="I37" s="3">
        <f t="shared" si="8"/>
        <v>1.7120739615937743</v>
      </c>
      <c r="J37" s="1">
        <f t="shared" si="9"/>
        <v>0.4280184903984436</v>
      </c>
      <c r="K37" s="1">
        <f t="shared" si="11"/>
        <v>15.511824781606656</v>
      </c>
      <c r="L37" s="2">
        <f>'controllo P'!C36</f>
        <v>390.54897491162615</v>
      </c>
    </row>
    <row r="38" spans="1:12" ht="15">
      <c r="A38">
        <f t="shared" si="10"/>
        <v>22</v>
      </c>
      <c r="B38">
        <f t="shared" si="2"/>
        <v>500</v>
      </c>
      <c r="C38" s="2">
        <f t="shared" si="5"/>
        <v>155.11824781606657</v>
      </c>
      <c r="D38" s="3">
        <f t="shared" si="6"/>
        <v>1.5511824781606658</v>
      </c>
      <c r="E38" s="3">
        <f t="shared" si="0"/>
        <v>3.4488175218393344</v>
      </c>
      <c r="F38" s="3">
        <f t="shared" si="4"/>
        <v>92.27180244415445</v>
      </c>
      <c r="G38" s="1">
        <f t="shared" si="1"/>
        <v>10</v>
      </c>
      <c r="H38" s="3">
        <f t="shared" si="7"/>
        <v>1</v>
      </c>
      <c r="I38" s="3">
        <f t="shared" si="8"/>
        <v>1.744540060345771</v>
      </c>
      <c r="J38" s="1">
        <f t="shared" si="9"/>
        <v>0.43613501508644276</v>
      </c>
      <c r="K38" s="1">
        <f t="shared" si="11"/>
        <v>16.075689766520213</v>
      </c>
      <c r="L38" s="2">
        <f>'controllo P'!C37</f>
        <v>394.57374014193886</v>
      </c>
    </row>
    <row r="39" spans="1:12" ht="15">
      <c r="A39">
        <f t="shared" si="10"/>
        <v>23</v>
      </c>
      <c r="B39">
        <f t="shared" si="2"/>
        <v>500</v>
      </c>
      <c r="C39" s="2">
        <f t="shared" si="5"/>
        <v>160.75689766520213</v>
      </c>
      <c r="D39" s="3">
        <f t="shared" si="6"/>
        <v>1.6075689766520214</v>
      </c>
      <c r="E39" s="3">
        <f t="shared" si="0"/>
        <v>3.392431023347979</v>
      </c>
      <c r="F39" s="3">
        <f t="shared" si="4"/>
        <v>95.72061996599378</v>
      </c>
      <c r="G39" s="1">
        <f t="shared" si="1"/>
        <v>10</v>
      </c>
      <c r="H39" s="3">
        <f t="shared" si="7"/>
        <v>1</v>
      </c>
      <c r="I39" s="3">
        <f t="shared" si="8"/>
        <v>1.7759646201969415</v>
      </c>
      <c r="J39" s="1">
        <f t="shared" si="9"/>
        <v>0.44399115504923536</v>
      </c>
      <c r="K39" s="1">
        <f t="shared" si="11"/>
        <v>16.631698611470977</v>
      </c>
      <c r="L39" s="2">
        <f>'controllo P'!C38</f>
        <v>398.1604618094766</v>
      </c>
    </row>
    <row r="40" spans="1:12" ht="15">
      <c r="A40">
        <f t="shared" si="10"/>
        <v>24</v>
      </c>
      <c r="B40">
        <f t="shared" si="2"/>
        <v>500</v>
      </c>
      <c r="C40" s="2">
        <f t="shared" si="5"/>
        <v>166.31698611470978</v>
      </c>
      <c r="D40" s="3">
        <f t="shared" si="6"/>
        <v>1.6631698611470978</v>
      </c>
      <c r="E40" s="3">
        <f t="shared" si="0"/>
        <v>3.3368301388529025</v>
      </c>
      <c r="F40" s="3">
        <f t="shared" si="4"/>
        <v>99.11305098934176</v>
      </c>
      <c r="G40" s="1">
        <f t="shared" si="1"/>
        <v>10</v>
      </c>
      <c r="H40" s="3">
        <f t="shared" si="7"/>
        <v>1</v>
      </c>
      <c r="I40" s="3">
        <f t="shared" si="8"/>
        <v>1.806416139091601</v>
      </c>
      <c r="J40" s="1">
        <f t="shared" si="9"/>
        <v>0.45160403477290023</v>
      </c>
      <c r="K40" s="1">
        <f t="shared" si="11"/>
        <v>17.180094576698078</v>
      </c>
      <c r="L40" s="2">
        <f>'controllo P'!C39</f>
        <v>401.3569678377124</v>
      </c>
    </row>
    <row r="41" spans="1:12" ht="15">
      <c r="A41">
        <f t="shared" si="10"/>
        <v>25</v>
      </c>
      <c r="B41">
        <f t="shared" si="2"/>
        <v>500</v>
      </c>
      <c r="C41" s="2">
        <f t="shared" si="5"/>
        <v>171.80094576698076</v>
      </c>
      <c r="D41" s="3">
        <f t="shared" si="6"/>
        <v>1.7180094576698077</v>
      </c>
      <c r="E41" s="3">
        <f t="shared" si="0"/>
        <v>3.2819905423301923</v>
      </c>
      <c r="F41" s="3">
        <f t="shared" si="4"/>
        <v>102.44988112819466</v>
      </c>
      <c r="G41" s="1">
        <f t="shared" si="1"/>
        <v>10</v>
      </c>
      <c r="H41" s="3">
        <f t="shared" si="7"/>
        <v>1</v>
      </c>
      <c r="I41" s="3">
        <f t="shared" si="8"/>
        <v>1.8359560332285092</v>
      </c>
      <c r="J41" s="1">
        <f t="shared" si="9"/>
        <v>0.4589890083071273</v>
      </c>
      <c r="K41" s="1">
        <f t="shared" si="11"/>
        <v>17.72110556839095</v>
      </c>
      <c r="L41" s="2">
        <f>'controllo P'!C40</f>
        <v>404.2058310690864</v>
      </c>
    </row>
    <row r="42" spans="1:12" ht="15">
      <c r="A42">
        <f t="shared" si="10"/>
        <v>26</v>
      </c>
      <c r="B42">
        <f t="shared" si="2"/>
        <v>500</v>
      </c>
      <c r="C42" s="2">
        <f t="shared" si="5"/>
        <v>177.21105568390948</v>
      </c>
      <c r="D42" s="3">
        <f t="shared" si="6"/>
        <v>1.772110556839095</v>
      </c>
      <c r="E42" s="3">
        <f t="shared" si="0"/>
        <v>3.227889443160905</v>
      </c>
      <c r="F42" s="3">
        <f t="shared" si="4"/>
        <v>105.73187167052485</v>
      </c>
      <c r="G42" s="1">
        <f t="shared" si="1"/>
        <v>10</v>
      </c>
      <c r="H42" s="3">
        <f t="shared" si="7"/>
        <v>1</v>
      </c>
      <c r="I42" s="3">
        <f t="shared" si="8"/>
        <v>1.8646396200119486</v>
      </c>
      <c r="J42" s="1">
        <f t="shared" si="9"/>
        <v>0.46615990500298715</v>
      </c>
      <c r="K42" s="1">
        <f t="shared" si="11"/>
        <v>18.254945663387964</v>
      </c>
      <c r="L42" s="2">
        <f>'controllo P'!C41</f>
        <v>406.7449539317521</v>
      </c>
    </row>
    <row r="43" spans="1:12" ht="15">
      <c r="A43">
        <f t="shared" si="10"/>
        <v>27</v>
      </c>
      <c r="B43">
        <f t="shared" si="2"/>
        <v>500</v>
      </c>
      <c r="C43" s="2">
        <f t="shared" si="5"/>
        <v>182.54945663387966</v>
      </c>
      <c r="D43" s="3">
        <f t="shared" si="6"/>
        <v>1.8254945663387967</v>
      </c>
      <c r="E43" s="3">
        <f t="shared" si="0"/>
        <v>3.1745054336612033</v>
      </c>
      <c r="F43" s="3">
        <f t="shared" si="4"/>
        <v>108.95976111368576</v>
      </c>
      <c r="G43" s="1">
        <f t="shared" si="1"/>
        <v>10</v>
      </c>
      <c r="H43" s="3">
        <f t="shared" si="7"/>
        <v>1</v>
      </c>
      <c r="I43" s="3">
        <f t="shared" si="8"/>
        <v>1.892516932330255</v>
      </c>
      <c r="J43" s="1">
        <f t="shared" si="9"/>
        <v>0.47312923308256377</v>
      </c>
      <c r="K43" s="1">
        <f t="shared" si="11"/>
        <v>18.7818164303054</v>
      </c>
      <c r="L43" s="2">
        <f>'controllo P'!C42</f>
        <v>409.0080864175484</v>
      </c>
    </row>
    <row r="44" spans="1:12" ht="15">
      <c r="A44">
        <f t="shared" si="10"/>
        <v>28</v>
      </c>
      <c r="B44">
        <f t="shared" si="2"/>
        <v>500</v>
      </c>
      <c r="C44" s="2">
        <f t="shared" si="5"/>
        <v>187.818164303054</v>
      </c>
      <c r="D44" s="3">
        <f t="shared" si="6"/>
        <v>1.87818164303054</v>
      </c>
      <c r="E44" s="3">
        <f t="shared" si="0"/>
        <v>3.12181835696946</v>
      </c>
      <c r="F44" s="3">
        <f t="shared" si="4"/>
        <v>112.13426654734697</v>
      </c>
      <c r="G44" s="1">
        <f t="shared" si="1"/>
        <v>10</v>
      </c>
      <c r="H44" s="3">
        <f t="shared" si="7"/>
        <v>1</v>
      </c>
      <c r="I44" s="3">
        <f t="shared" si="8"/>
        <v>1.9196333982367362</v>
      </c>
      <c r="J44" s="1">
        <f t="shared" si="9"/>
        <v>0.4799083495591841</v>
      </c>
      <c r="K44" s="1">
        <f t="shared" si="11"/>
        <v>19.301908080746216</v>
      </c>
      <c r="L44" s="2">
        <f>'controllo P'!C43</f>
        <v>411.0252853586166</v>
      </c>
    </row>
    <row r="45" spans="1:12" ht="15">
      <c r="A45">
        <f t="shared" si="10"/>
        <v>29</v>
      </c>
      <c r="B45">
        <f t="shared" si="2"/>
        <v>500</v>
      </c>
      <c r="C45" s="2">
        <f t="shared" si="5"/>
        <v>193.01908080746216</v>
      </c>
      <c r="D45" s="3">
        <f t="shared" si="6"/>
        <v>1.9301908080746217</v>
      </c>
      <c r="E45" s="3">
        <f t="shared" si="0"/>
        <v>3.069809191925378</v>
      </c>
      <c r="F45" s="3">
        <f t="shared" si="4"/>
        <v>115.25608490431642</v>
      </c>
      <c r="G45" s="1">
        <f t="shared" si="1"/>
        <v>10</v>
      </c>
      <c r="H45" s="3">
        <f t="shared" si="7"/>
        <v>1</v>
      </c>
      <c r="I45" s="3">
        <f t="shared" si="8"/>
        <v>1.9460304122604064</v>
      </c>
      <c r="J45" s="1">
        <f t="shared" si="9"/>
        <v>0.4865076030651016</v>
      </c>
      <c r="K45" s="1">
        <f t="shared" si="11"/>
        <v>19.815400477681113</v>
      </c>
      <c r="L45" s="2">
        <f>'controllo P'!C44</f>
        <v>412.8233219426324</v>
      </c>
    </row>
    <row r="46" spans="3:12" ht="15">
      <c r="C46" s="2"/>
      <c r="D46" s="3"/>
      <c r="E46" s="3"/>
      <c r="F46" s="3"/>
      <c r="G46" s="1"/>
      <c r="H46" s="3"/>
      <c r="I46" s="3"/>
      <c r="J46" s="1"/>
      <c r="K46" s="1"/>
      <c r="L46" s="3"/>
    </row>
    <row r="47" spans="3:12" ht="15">
      <c r="C47" s="2"/>
      <c r="D47" s="3"/>
      <c r="E47" s="3"/>
      <c r="F47" s="3"/>
      <c r="G47" s="1"/>
      <c r="H47" s="3"/>
      <c r="I47" s="3"/>
      <c r="J47" s="1"/>
      <c r="K47" s="1"/>
      <c r="L47" s="3"/>
    </row>
    <row r="48" spans="3:12" ht="15">
      <c r="C48" s="2"/>
      <c r="D48" s="3"/>
      <c r="E48" s="3"/>
      <c r="F48" s="3"/>
      <c r="G48" s="1"/>
      <c r="H48" s="3"/>
      <c r="I48" s="3"/>
      <c r="J48" s="1"/>
      <c r="K48" s="1"/>
      <c r="L48" s="3"/>
    </row>
    <row r="49" spans="3:12" ht="15">
      <c r="C49" s="2"/>
      <c r="D49" s="3"/>
      <c r="E49" s="3"/>
      <c r="F49" s="3"/>
      <c r="G49" s="1"/>
      <c r="H49" s="3"/>
      <c r="I49" s="3"/>
      <c r="J49" s="1"/>
      <c r="K49" s="1"/>
      <c r="L49" s="3"/>
    </row>
    <row r="50" spans="3:12" ht="15">
      <c r="C50" s="2"/>
      <c r="D50" s="3"/>
      <c r="E50" s="3"/>
      <c r="F50" s="3"/>
      <c r="G50" s="1"/>
      <c r="H50" s="3"/>
      <c r="I50" s="3"/>
      <c r="J50" s="1"/>
      <c r="K50" s="1"/>
      <c r="L50" s="3"/>
    </row>
    <row r="51" spans="3:12" ht="15">
      <c r="C51" s="2"/>
      <c r="D51" s="3"/>
      <c r="E51" s="3"/>
      <c r="F51" s="3"/>
      <c r="G51" s="1"/>
      <c r="H51" s="3"/>
      <c r="I51" s="3"/>
      <c r="J51" s="1"/>
      <c r="K51" s="1"/>
      <c r="L51" s="3"/>
    </row>
    <row r="52" spans="3:12" ht="15">
      <c r="C52" s="2"/>
      <c r="D52" s="3"/>
      <c r="E52" s="3"/>
      <c r="F52" s="3"/>
      <c r="G52" s="1"/>
      <c r="H52" s="3"/>
      <c r="I52" s="3"/>
      <c r="J52" s="1"/>
      <c r="K52" s="1"/>
      <c r="L52" s="3"/>
    </row>
    <row r="53" spans="3:12" ht="15">
      <c r="C53" s="2"/>
      <c r="D53" s="3"/>
      <c r="E53" s="3"/>
      <c r="F53" s="3"/>
      <c r="G53" s="1"/>
      <c r="H53" s="3"/>
      <c r="I53" s="3"/>
      <c r="J53" s="1"/>
      <c r="K53" s="1"/>
      <c r="L53" s="3"/>
    </row>
    <row r="54" spans="3:12" ht="15">
      <c r="C54" s="2"/>
      <c r="D54" s="3"/>
      <c r="E54" s="3"/>
      <c r="F54" s="3"/>
      <c r="G54" s="1"/>
      <c r="H54" s="3"/>
      <c r="I54" s="3"/>
      <c r="J54" s="1"/>
      <c r="K54" s="1"/>
      <c r="L54" s="3"/>
    </row>
    <row r="55" spans="3:12" ht="15">
      <c r="C55" s="2"/>
      <c r="D55" s="3"/>
      <c r="E55" s="3"/>
      <c r="F55" s="3"/>
      <c r="G55" s="1"/>
      <c r="H55" s="3"/>
      <c r="I55" s="3"/>
      <c r="J55" s="1"/>
      <c r="K55" s="1"/>
      <c r="L55" s="3"/>
    </row>
    <row r="56" spans="3:12" ht="15">
      <c r="C56" s="2"/>
      <c r="D56" s="3"/>
      <c r="E56" s="3"/>
      <c r="F56" s="3"/>
      <c r="G56" s="1"/>
      <c r="H56" s="3"/>
      <c r="I56" s="3"/>
      <c r="J56" s="1"/>
      <c r="K56" s="1"/>
      <c r="L56" s="3"/>
    </row>
    <row r="57" spans="3:12" ht="15">
      <c r="C57" s="2"/>
      <c r="D57" s="3"/>
      <c r="E57" s="3"/>
      <c r="F57" s="3"/>
      <c r="G57" s="1"/>
      <c r="H57" s="3"/>
      <c r="I57" s="3"/>
      <c r="J57" s="1"/>
      <c r="K57" s="1"/>
      <c r="L57" s="3"/>
    </row>
    <row r="58" spans="3:12" ht="15">
      <c r="C58" s="2"/>
      <c r="D58" s="3"/>
      <c r="E58" s="3"/>
      <c r="F58" s="3"/>
      <c r="G58" s="1"/>
      <c r="H58" s="3"/>
      <c r="I58" s="3"/>
      <c r="J58" s="1"/>
      <c r="K58" s="1"/>
      <c r="L58" s="3"/>
    </row>
    <row r="59" spans="3:12" ht="15">
      <c r="C59" s="2"/>
      <c r="D59" s="3"/>
      <c r="E59" s="3"/>
      <c r="F59" s="3"/>
      <c r="G59" s="1"/>
      <c r="H59" s="3"/>
      <c r="I59" s="3"/>
      <c r="J59" s="1"/>
      <c r="K59" s="1"/>
      <c r="L59" s="3"/>
    </row>
    <row r="60" spans="3:12" ht="15">
      <c r="C60" s="2"/>
      <c r="D60" s="3"/>
      <c r="E60" s="3"/>
      <c r="F60" s="3"/>
      <c r="G60" s="1"/>
      <c r="H60" s="3"/>
      <c r="I60" s="3"/>
      <c r="J60" s="1"/>
      <c r="K60" s="1"/>
      <c r="L60" s="3"/>
    </row>
    <row r="61" spans="3:12" ht="15">
      <c r="C61" s="2"/>
      <c r="D61" s="3"/>
      <c r="E61" s="3"/>
      <c r="F61" s="3"/>
      <c r="G61" s="1"/>
      <c r="H61" s="3"/>
      <c r="I61" s="3"/>
      <c r="J61" s="1"/>
      <c r="K61" s="1"/>
      <c r="L61" s="3"/>
    </row>
    <row r="62" spans="3:12" ht="15">
      <c r="C62" s="2"/>
      <c r="D62" s="3"/>
      <c r="E62" s="3"/>
      <c r="F62" s="3"/>
      <c r="G62" s="1"/>
      <c r="H62" s="3"/>
      <c r="I62" s="3"/>
      <c r="J62" s="1"/>
      <c r="K62" s="1"/>
      <c r="L62" s="3"/>
    </row>
    <row r="63" spans="3:12" ht="15">
      <c r="C63" s="2"/>
      <c r="D63" s="3"/>
      <c r="E63" s="3"/>
      <c r="F63" s="3"/>
      <c r="G63" s="1"/>
      <c r="H63" s="3"/>
      <c r="I63" s="3"/>
      <c r="J63" s="1"/>
      <c r="K63" s="1"/>
      <c r="L63" s="3"/>
    </row>
    <row r="64" spans="3:12" ht="15">
      <c r="C64" s="2"/>
      <c r="D64" s="3"/>
      <c r="E64" s="3"/>
      <c r="F64" s="3"/>
      <c r="G64" s="1"/>
      <c r="H64" s="3"/>
      <c r="I64" s="3"/>
      <c r="J64" s="1"/>
      <c r="K64" s="1"/>
      <c r="L64" s="3"/>
    </row>
    <row r="65" spans="3:12" ht="15">
      <c r="C65" s="2"/>
      <c r="D65" s="3"/>
      <c r="E65" s="3"/>
      <c r="F65" s="3"/>
      <c r="G65" s="1"/>
      <c r="H65" s="3"/>
      <c r="I65" s="3"/>
      <c r="J65" s="1"/>
      <c r="K65" s="1"/>
      <c r="L65" s="3"/>
    </row>
    <row r="66" spans="3:12" ht="15">
      <c r="C66" s="2"/>
      <c r="D66" s="3"/>
      <c r="E66" s="3"/>
      <c r="F66" s="3"/>
      <c r="G66" s="1"/>
      <c r="H66" s="3"/>
      <c r="I66" s="3"/>
      <c r="J66" s="1"/>
      <c r="K66" s="1"/>
      <c r="L66" s="3"/>
    </row>
    <row r="67" spans="3:12" ht="15">
      <c r="C67" s="2"/>
      <c r="D67" s="3"/>
      <c r="E67" s="3"/>
      <c r="F67" s="3"/>
      <c r="G67" s="1"/>
      <c r="H67" s="3"/>
      <c r="I67" s="3"/>
      <c r="J67" s="1"/>
      <c r="K67" s="1"/>
      <c r="L67" s="3"/>
    </row>
    <row r="68" spans="3:12" ht="15">
      <c r="C68" s="2"/>
      <c r="D68" s="3"/>
      <c r="E68" s="3"/>
      <c r="F68" s="3"/>
      <c r="G68" s="1"/>
      <c r="H68" s="3"/>
      <c r="I68" s="3"/>
      <c r="J68" s="1"/>
      <c r="K68" s="1"/>
      <c r="L68" s="3"/>
    </row>
    <row r="69" spans="3:12" ht="15">
      <c r="C69" s="2"/>
      <c r="D69" s="3"/>
      <c r="E69" s="3"/>
      <c r="F69" s="3"/>
      <c r="G69" s="1"/>
      <c r="H69" s="3"/>
      <c r="I69" s="3"/>
      <c r="J69" s="1"/>
      <c r="K69" s="1"/>
      <c r="L69" s="3"/>
    </row>
    <row r="70" spans="3:12" ht="15">
      <c r="C70" s="2"/>
      <c r="D70" s="3"/>
      <c r="E70" s="3"/>
      <c r="F70" s="3"/>
      <c r="G70" s="1"/>
      <c r="H70" s="3"/>
      <c r="I70" s="3"/>
      <c r="J70" s="1"/>
      <c r="K70" s="1"/>
      <c r="L70" s="3"/>
    </row>
    <row r="71" spans="3:12" ht="15">
      <c r="C71" s="2"/>
      <c r="D71" s="3"/>
      <c r="E71" s="3"/>
      <c r="F71" s="3"/>
      <c r="G71" s="1"/>
      <c r="H71" s="3"/>
      <c r="I71" s="3"/>
      <c r="J71" s="1"/>
      <c r="K71" s="1"/>
      <c r="L71" s="3"/>
    </row>
    <row r="72" spans="3:12" ht="15">
      <c r="C72" s="2"/>
      <c r="D72" s="3"/>
      <c r="E72" s="3"/>
      <c r="F72" s="3"/>
      <c r="G72" s="1"/>
      <c r="H72" s="3"/>
      <c r="I72" s="3"/>
      <c r="J72" s="1"/>
      <c r="K72" s="1"/>
      <c r="L72" s="3"/>
    </row>
    <row r="73" spans="3:12" ht="15">
      <c r="C73" s="2"/>
      <c r="D73" s="3"/>
      <c r="E73" s="3"/>
      <c r="F73" s="3"/>
      <c r="G73" s="1"/>
      <c r="H73" s="3"/>
      <c r="I73" s="3"/>
      <c r="J73" s="1"/>
      <c r="K73" s="1"/>
      <c r="L73" s="3"/>
    </row>
    <row r="74" spans="3:12" ht="15">
      <c r="C74" s="2"/>
      <c r="D74" s="3"/>
      <c r="E74" s="3"/>
      <c r="F74" s="3"/>
      <c r="G74" s="1"/>
      <c r="H74" s="3"/>
      <c r="I74" s="3"/>
      <c r="J74" s="1"/>
      <c r="K74" s="1"/>
      <c r="L74" s="3"/>
    </row>
    <row r="75" spans="3:12" ht="15">
      <c r="C75" s="2"/>
      <c r="D75" s="3"/>
      <c r="E75" s="3"/>
      <c r="F75" s="3"/>
      <c r="G75" s="1"/>
      <c r="H75" s="3"/>
      <c r="I75" s="3"/>
      <c r="J75" s="1"/>
      <c r="K75" s="1"/>
      <c r="L75" s="3"/>
    </row>
    <row r="76" spans="3:12" ht="15">
      <c r="C76" s="2"/>
      <c r="D76" s="3"/>
      <c r="E76" s="3"/>
      <c r="F76" s="3"/>
      <c r="G76" s="1"/>
      <c r="H76" s="3"/>
      <c r="I76" s="3"/>
      <c r="J76" s="1"/>
      <c r="K76" s="1"/>
      <c r="L76" s="3"/>
    </row>
    <row r="77" spans="3:12" ht="15">
      <c r="C77" s="2"/>
      <c r="D77" s="3"/>
      <c r="E77" s="3"/>
      <c r="F77" s="3"/>
      <c r="G77" s="1"/>
      <c r="H77" s="3"/>
      <c r="I77" s="3"/>
      <c r="J77" s="1"/>
      <c r="K77" s="1"/>
      <c r="L77" s="3"/>
    </row>
    <row r="78" spans="3:12" ht="15">
      <c r="C78" s="2"/>
      <c r="D78" s="3"/>
      <c r="E78" s="3"/>
      <c r="F78" s="3"/>
      <c r="G78" s="1"/>
      <c r="H78" s="3"/>
      <c r="I78" s="3"/>
      <c r="J78" s="1"/>
      <c r="K78" s="1"/>
      <c r="L78" s="3"/>
    </row>
    <row r="79" spans="3:12" ht="15">
      <c r="C79" s="2"/>
      <c r="D79" s="3"/>
      <c r="E79" s="3"/>
      <c r="F79" s="3"/>
      <c r="G79" s="1"/>
      <c r="H79" s="3"/>
      <c r="I79" s="3"/>
      <c r="J79" s="1"/>
      <c r="K79" s="1"/>
      <c r="L79" s="3"/>
    </row>
    <row r="80" spans="3:12" ht="15">
      <c r="C80" s="2"/>
      <c r="D80" s="3"/>
      <c r="E80" s="3"/>
      <c r="F80" s="3"/>
      <c r="G80" s="1"/>
      <c r="H80" s="3"/>
      <c r="I80" s="3"/>
      <c r="J80" s="1"/>
      <c r="K80" s="1"/>
      <c r="L80" s="3"/>
    </row>
    <row r="81" spans="3:12" ht="15">
      <c r="C81" s="2"/>
      <c r="D81" s="3"/>
      <c r="E81" s="3"/>
      <c r="F81" s="3"/>
      <c r="G81" s="1"/>
      <c r="H81" s="3"/>
      <c r="I81" s="3"/>
      <c r="J81" s="1"/>
      <c r="K81" s="1"/>
      <c r="L81" s="3"/>
    </row>
    <row r="82" spans="3:12" ht="15">
      <c r="C82" s="2"/>
      <c r="D82" s="3"/>
      <c r="E82" s="3"/>
      <c r="F82" s="3"/>
      <c r="G82" s="1"/>
      <c r="H82" s="3"/>
      <c r="I82" s="3"/>
      <c r="J82" s="1"/>
      <c r="K82" s="1"/>
      <c r="L82" s="3"/>
    </row>
    <row r="83" spans="3:12" ht="15">
      <c r="C83" s="2"/>
      <c r="D83" s="3"/>
      <c r="E83" s="3"/>
      <c r="F83" s="3"/>
      <c r="G83" s="1"/>
      <c r="H83" s="3"/>
      <c r="I83" s="3"/>
      <c r="J83" s="1"/>
      <c r="K83" s="1"/>
      <c r="L83" s="3"/>
    </row>
    <row r="84" spans="3:12" ht="15">
      <c r="C84" s="2"/>
      <c r="D84" s="3"/>
      <c r="E84" s="3"/>
      <c r="F84" s="3"/>
      <c r="G84" s="1"/>
      <c r="H84" s="3"/>
      <c r="I84" s="3"/>
      <c r="J84" s="1"/>
      <c r="K84" s="1"/>
      <c r="L84" s="3"/>
    </row>
    <row r="85" spans="3:12" ht="15">
      <c r="C85" s="2"/>
      <c r="D85" s="3"/>
      <c r="E85" s="3"/>
      <c r="F85" s="3"/>
      <c r="G85" s="1"/>
      <c r="H85" s="3"/>
      <c r="I85" s="3"/>
      <c r="J85" s="1"/>
      <c r="K85" s="1"/>
      <c r="L85" s="3"/>
    </row>
    <row r="86" spans="3:12" ht="15">
      <c r="C86" s="2"/>
      <c r="D86" s="3"/>
      <c r="E86" s="3"/>
      <c r="F86" s="3"/>
      <c r="G86" s="1"/>
      <c r="H86" s="3"/>
      <c r="I86" s="3"/>
      <c r="J86" s="1"/>
      <c r="K86" s="1"/>
      <c r="L86" s="3"/>
    </row>
    <row r="87" spans="3:12" ht="15">
      <c r="C87" s="2"/>
      <c r="D87" s="3"/>
      <c r="E87" s="3"/>
      <c r="F87" s="3"/>
      <c r="G87" s="1"/>
      <c r="H87" s="3"/>
      <c r="I87" s="3"/>
      <c r="J87" s="1"/>
      <c r="K87" s="1"/>
      <c r="L87" s="3"/>
    </row>
    <row r="88" spans="3:12" ht="15">
      <c r="C88" s="2"/>
      <c r="D88" s="3"/>
      <c r="E88" s="3"/>
      <c r="F88" s="3"/>
      <c r="G88" s="1"/>
      <c r="H88" s="3"/>
      <c r="I88" s="3"/>
      <c r="J88" s="1"/>
      <c r="K88" s="1"/>
      <c r="L88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H7" sqref="H7"/>
    </sheetView>
  </sheetViews>
  <sheetFormatPr defaultColWidth="9.140625" defaultRowHeight="15"/>
  <cols>
    <col min="1" max="2" width="6.8515625" style="0" customWidth="1"/>
    <col min="3" max="3" width="7.8515625" style="0" customWidth="1"/>
    <col min="4" max="4" width="9.57421875" style="0" customWidth="1"/>
    <col min="5" max="7" width="6.8515625" style="0" customWidth="1"/>
    <col min="8" max="8" width="9.8515625" style="0" customWidth="1"/>
    <col min="9" max="9" width="6.7109375" style="0" customWidth="1"/>
    <col min="10" max="10" width="5.28125" style="0" customWidth="1"/>
    <col min="11" max="11" width="7.57421875" style="0" customWidth="1"/>
    <col min="12" max="12" width="7.7109375" style="0" bestFit="1" customWidth="1"/>
    <col min="13" max="13" width="7.28125" style="0" customWidth="1"/>
  </cols>
  <sheetData>
    <row r="1" spans="1:2" ht="15">
      <c r="A1" s="4" t="s">
        <v>28</v>
      </c>
      <c r="B1" s="4"/>
    </row>
    <row r="2" spans="1:5" ht="15">
      <c r="A2" t="s">
        <v>2</v>
      </c>
      <c r="C2">
        <v>1</v>
      </c>
      <c r="D2" t="s">
        <v>5</v>
      </c>
      <c r="E2" t="s">
        <v>32</v>
      </c>
    </row>
    <row r="3" spans="1:5" ht="15">
      <c r="A3" t="s">
        <v>3</v>
      </c>
      <c r="C3">
        <v>0</v>
      </c>
      <c r="D3" t="s">
        <v>4</v>
      </c>
      <c r="E3" t="s">
        <v>33</v>
      </c>
    </row>
    <row r="4" spans="1:5" ht="15">
      <c r="A4" t="s">
        <v>7</v>
      </c>
      <c r="C4">
        <v>20</v>
      </c>
      <c r="E4" t="s">
        <v>31</v>
      </c>
    </row>
    <row r="5" spans="1:5" ht="15">
      <c r="A5" t="s">
        <v>8</v>
      </c>
      <c r="C5">
        <v>2.5</v>
      </c>
      <c r="D5" t="s">
        <v>12</v>
      </c>
      <c r="E5" t="s">
        <v>34</v>
      </c>
    </row>
    <row r="6" spans="1:5" ht="15">
      <c r="A6" t="s">
        <v>9</v>
      </c>
      <c r="C6">
        <v>10</v>
      </c>
      <c r="D6" t="s">
        <v>13</v>
      </c>
      <c r="E6" t="s">
        <v>35</v>
      </c>
    </row>
    <row r="7" spans="1:5" ht="15">
      <c r="A7" t="s">
        <v>29</v>
      </c>
      <c r="C7">
        <v>500</v>
      </c>
      <c r="D7" t="s">
        <v>4</v>
      </c>
      <c r="E7" t="s">
        <v>36</v>
      </c>
    </row>
    <row r="8" spans="1:12" ht="15">
      <c r="A8" t="s">
        <v>15</v>
      </c>
      <c r="C8">
        <f>10^-2</f>
        <v>0.01</v>
      </c>
      <c r="E8" t="s">
        <v>38</v>
      </c>
      <c r="L8" s="5"/>
    </row>
    <row r="9" spans="1:5" ht="15">
      <c r="A9" t="s">
        <v>19</v>
      </c>
      <c r="C9">
        <v>0.1</v>
      </c>
      <c r="D9" t="s">
        <v>20</v>
      </c>
      <c r="E9" t="s">
        <v>37</v>
      </c>
    </row>
    <row r="10" spans="1:5" ht="15">
      <c r="A10" t="s">
        <v>6</v>
      </c>
      <c r="C10">
        <f>C7*C8</f>
        <v>5</v>
      </c>
      <c r="D10" t="s">
        <v>11</v>
      </c>
      <c r="E10" t="s">
        <v>39</v>
      </c>
    </row>
    <row r="11" spans="1:5" ht="15">
      <c r="A11" t="s">
        <v>40</v>
      </c>
      <c r="C11">
        <v>0.3</v>
      </c>
      <c r="E11" t="s">
        <v>41</v>
      </c>
    </row>
    <row r="12" spans="1:5" ht="15">
      <c r="A12" t="s">
        <v>46</v>
      </c>
      <c r="C12">
        <v>5</v>
      </c>
      <c r="E12" t="s">
        <v>47</v>
      </c>
    </row>
    <row r="13" ht="15.75" thickBot="1"/>
    <row r="14" spans="1:13" ht="15">
      <c r="A14" s="6" t="s">
        <v>0</v>
      </c>
      <c r="B14" s="18" t="s">
        <v>29</v>
      </c>
      <c r="C14" s="18" t="s">
        <v>45</v>
      </c>
      <c r="D14" s="18" t="s">
        <v>14</v>
      </c>
      <c r="E14" s="14" t="s">
        <v>16</v>
      </c>
      <c r="F14" s="6" t="s">
        <v>42</v>
      </c>
      <c r="G14" s="14" t="s">
        <v>48</v>
      </c>
      <c r="H14" s="18" t="s">
        <v>53</v>
      </c>
      <c r="I14" s="18" t="s">
        <v>17</v>
      </c>
      <c r="J14" s="18" t="s">
        <v>30</v>
      </c>
      <c r="K14" s="18" t="s">
        <v>18</v>
      </c>
      <c r="L14" s="18" t="s">
        <v>26</v>
      </c>
      <c r="M14" s="7" t="s">
        <v>52</v>
      </c>
    </row>
    <row r="15" spans="1:13" ht="15.75" thickBot="1">
      <c r="A15" s="8" t="s">
        <v>54</v>
      </c>
      <c r="B15" s="21" t="s">
        <v>4</v>
      </c>
      <c r="C15" s="21" t="s">
        <v>4</v>
      </c>
      <c r="D15" s="21" t="s">
        <v>25</v>
      </c>
      <c r="E15" s="15" t="s">
        <v>25</v>
      </c>
      <c r="F15" s="8" t="s">
        <v>50</v>
      </c>
      <c r="G15" s="15" t="s">
        <v>49</v>
      </c>
      <c r="H15" s="21" t="s">
        <v>25</v>
      </c>
      <c r="I15" s="21" t="s">
        <v>23</v>
      </c>
      <c r="J15" s="21" t="s">
        <v>24</v>
      </c>
      <c r="K15" s="21" t="s">
        <v>23</v>
      </c>
      <c r="L15" s="21" t="s">
        <v>22</v>
      </c>
      <c r="M15" s="9" t="s">
        <v>4</v>
      </c>
    </row>
    <row r="16" spans="1:13" ht="15">
      <c r="A16" s="6">
        <v>0</v>
      </c>
      <c r="B16" s="18">
        <f>$C$7</f>
        <v>500</v>
      </c>
      <c r="C16" s="18">
        <v>0</v>
      </c>
      <c r="D16" s="28">
        <f>$C$8*C16</f>
        <v>0</v>
      </c>
      <c r="E16" s="31">
        <f aca="true" t="shared" si="0" ref="E16:E45">$C$10-D16</f>
        <v>5</v>
      </c>
      <c r="F16" s="32">
        <f>E16*$C$2</f>
        <v>5</v>
      </c>
      <c r="G16" s="30">
        <v>0</v>
      </c>
      <c r="H16" s="29">
        <f aca="true" t="shared" si="1" ref="H16:H22">IF($C$4*E16+$C$11*F16+$C$12*G16&gt;100,100,$C$4*E16+$C$11*F16+$C$12*G16)</f>
        <v>100</v>
      </c>
      <c r="I16" s="28">
        <f>$C$9*H16</f>
        <v>10</v>
      </c>
      <c r="J16" s="28">
        <f>(2*9.81*C16)^0.5</f>
        <v>0</v>
      </c>
      <c r="K16" s="29">
        <f>C5*(2*9.81*C16)^0.5</f>
        <v>0</v>
      </c>
      <c r="L16" s="18">
        <f>(I16-K16)*$C$2</f>
        <v>10</v>
      </c>
      <c r="M16" s="30">
        <f>(I16-K16)*$C$2/$C$6*100</f>
        <v>100</v>
      </c>
    </row>
    <row r="17" spans="1:13" ht="15">
      <c r="A17" s="8">
        <f>A16+$C$2</f>
        <v>1</v>
      </c>
      <c r="B17" s="21">
        <f aca="true" t="shared" si="2" ref="B17:B46">$C$7</f>
        <v>500</v>
      </c>
      <c r="C17" s="24">
        <f>L16/$C$6*100</f>
        <v>100</v>
      </c>
      <c r="D17" s="22">
        <f>$C$8*C17</f>
        <v>1</v>
      </c>
      <c r="E17" s="10">
        <f t="shared" si="0"/>
        <v>4</v>
      </c>
      <c r="F17" s="16">
        <f>E17*$C$2+F16</f>
        <v>9</v>
      </c>
      <c r="G17" s="11">
        <f>(E17-E16)/$C$2</f>
        <v>-1</v>
      </c>
      <c r="H17" s="23">
        <f t="shared" si="1"/>
        <v>77.7</v>
      </c>
      <c r="I17" s="22">
        <f>$C$9*H17</f>
        <v>7.7700000000000005</v>
      </c>
      <c r="J17" s="22">
        <f>(2*9.81*C17/1000)^0.5</f>
        <v>1.4007141035914503</v>
      </c>
      <c r="K17" s="23">
        <f>$C$5*J17/10</f>
        <v>0.3501785258978626</v>
      </c>
      <c r="L17" s="23">
        <f aca="true" t="shared" si="3" ref="L17:L24">(I17-K17)*$C$2+L16</f>
        <v>17.419821474102136</v>
      </c>
      <c r="M17" s="11">
        <f>(I17-K17)*$C$2/$C$6*100</f>
        <v>74.19821474102137</v>
      </c>
    </row>
    <row r="18" spans="1:13" ht="15">
      <c r="A18" s="8">
        <f>A17+$C$2</f>
        <v>2</v>
      </c>
      <c r="B18" s="21">
        <f t="shared" si="2"/>
        <v>500</v>
      </c>
      <c r="C18" s="24">
        <f>L17/$C$6*100</f>
        <v>174.19821474102136</v>
      </c>
      <c r="D18" s="22">
        <f>$C$8*C18</f>
        <v>1.7419821474102137</v>
      </c>
      <c r="E18" s="10">
        <f t="shared" si="0"/>
        <v>3.258017852589786</v>
      </c>
      <c r="F18" s="16">
        <f aca="true" t="shared" si="4" ref="F18:F45">E18*$C$2+F17</f>
        <v>12.258017852589786</v>
      </c>
      <c r="G18" s="11">
        <f aca="true" t="shared" si="5" ref="G18:G45">(E18-E17)/$C$2</f>
        <v>-0.741982147410214</v>
      </c>
      <c r="H18" s="23">
        <f t="shared" si="1"/>
        <v>65.1278516705216</v>
      </c>
      <c r="I18" s="22">
        <f>$C$9*H18</f>
        <v>6.51278516705216</v>
      </c>
      <c r="J18" s="22">
        <f>(2*9.81*C18/1000)^0.5</f>
        <v>1.8487209019262045</v>
      </c>
      <c r="K18" s="23">
        <f>$C$5*J18/10</f>
        <v>0.46218022548155113</v>
      </c>
      <c r="L18" s="23">
        <f t="shared" si="3"/>
        <v>23.470426415672744</v>
      </c>
      <c r="M18" s="11">
        <f aca="true" t="shared" si="6" ref="M18:M45">(I18-K18)*$C$2/$C$6*100</f>
        <v>60.50604941570609</v>
      </c>
    </row>
    <row r="19" spans="1:13" ht="15">
      <c r="A19" s="8">
        <f>A18+$C$2</f>
        <v>3</v>
      </c>
      <c r="B19" s="21">
        <f t="shared" si="2"/>
        <v>500</v>
      </c>
      <c r="C19" s="24">
        <f>L18/$C$6*100</f>
        <v>234.70426415672745</v>
      </c>
      <c r="D19" s="22">
        <f>$C$8*C19</f>
        <v>2.3470426415672745</v>
      </c>
      <c r="E19" s="10">
        <f t="shared" si="0"/>
        <v>2.6529573584327255</v>
      </c>
      <c r="F19" s="16">
        <f t="shared" si="4"/>
        <v>14.910975211022512</v>
      </c>
      <c r="G19" s="11">
        <f t="shared" si="5"/>
        <v>-0.6050604941570605</v>
      </c>
      <c r="H19" s="23">
        <f t="shared" si="1"/>
        <v>54.507137261175956</v>
      </c>
      <c r="I19" s="22">
        <f>$C$9*H19</f>
        <v>5.450713726117596</v>
      </c>
      <c r="J19" s="22">
        <f>(2*9.81*C19/1000)^0.5</f>
        <v>2.1459025287172278</v>
      </c>
      <c r="K19" s="23">
        <f>$C$5*J19/10</f>
        <v>0.5364756321793069</v>
      </c>
      <c r="L19" s="23">
        <f t="shared" si="3"/>
        <v>28.384664509611035</v>
      </c>
      <c r="M19" s="11">
        <f t="shared" si="6"/>
        <v>49.14238093938289</v>
      </c>
    </row>
    <row r="20" spans="1:13" ht="15">
      <c r="A20" s="8">
        <f>A19+$C$2</f>
        <v>4</v>
      </c>
      <c r="B20" s="21">
        <f t="shared" si="2"/>
        <v>500</v>
      </c>
      <c r="C20" s="24">
        <f aca="true" t="shared" si="7" ref="C20:C45">L19/$C$6*100</f>
        <v>283.84664509611036</v>
      </c>
      <c r="D20" s="22">
        <f aca="true" t="shared" si="8" ref="D20:D45">$C$8*C20</f>
        <v>2.8384664509611035</v>
      </c>
      <c r="E20" s="10">
        <f t="shared" si="0"/>
        <v>2.1615335490388965</v>
      </c>
      <c r="F20" s="16">
        <f t="shared" si="4"/>
        <v>17.07250876006141</v>
      </c>
      <c r="G20" s="11">
        <f t="shared" si="5"/>
        <v>-0.491423809393829</v>
      </c>
      <c r="H20" s="23">
        <f t="shared" si="1"/>
        <v>45.8953045618272</v>
      </c>
      <c r="I20" s="22">
        <f aca="true" t="shared" si="9" ref="I20:I45">$C$9*H20</f>
        <v>4.589530456182721</v>
      </c>
      <c r="J20" s="22">
        <f aca="true" t="shared" si="10" ref="J20:J45">(2*9.81*C20/1000)^0.5</f>
        <v>2.359887958523812</v>
      </c>
      <c r="K20" s="23">
        <f aca="true" t="shared" si="11" ref="K20:K45">$C$5*J20/10</f>
        <v>0.589971989630953</v>
      </c>
      <c r="L20" s="23">
        <f t="shared" si="3"/>
        <v>32.3842229761628</v>
      </c>
      <c r="M20" s="11">
        <f t="shared" si="6"/>
        <v>39.99558466551768</v>
      </c>
    </row>
    <row r="21" spans="1:13" ht="15">
      <c r="A21" s="8">
        <f>A20+$C$2</f>
        <v>5</v>
      </c>
      <c r="B21" s="21">
        <f t="shared" si="2"/>
        <v>500</v>
      </c>
      <c r="C21" s="24">
        <f t="shared" si="7"/>
        <v>323.84222976162806</v>
      </c>
      <c r="D21" s="22">
        <f t="shared" si="8"/>
        <v>3.238422297616281</v>
      </c>
      <c r="E21" s="10">
        <f t="shared" si="0"/>
        <v>1.7615777023837191</v>
      </c>
      <c r="F21" s="16">
        <f t="shared" si="4"/>
        <v>18.83408646244513</v>
      </c>
      <c r="G21" s="11">
        <f t="shared" si="5"/>
        <v>-0.39995584665517736</v>
      </c>
      <c r="H21" s="23">
        <f t="shared" si="1"/>
        <v>38.88200075313203</v>
      </c>
      <c r="I21" s="22">
        <f t="shared" si="9"/>
        <v>3.8882000753132036</v>
      </c>
      <c r="J21" s="22">
        <f t="shared" si="10"/>
        <v>2.5206714478335215</v>
      </c>
      <c r="K21" s="23">
        <f t="shared" si="11"/>
        <v>0.6301678619583804</v>
      </c>
      <c r="L21" s="23">
        <f t="shared" si="3"/>
        <v>35.64225518951763</v>
      </c>
      <c r="M21" s="11">
        <f t="shared" si="6"/>
        <v>32.580322133548236</v>
      </c>
    </row>
    <row r="22" spans="1:13" ht="15">
      <c r="A22" s="8">
        <f aca="true" t="shared" si="12" ref="A22:A46">A21+$C$2</f>
        <v>6</v>
      </c>
      <c r="B22" s="21">
        <f t="shared" si="2"/>
        <v>500</v>
      </c>
      <c r="C22" s="24">
        <f t="shared" si="7"/>
        <v>356.4225518951763</v>
      </c>
      <c r="D22" s="22">
        <f t="shared" si="8"/>
        <v>3.564225518951763</v>
      </c>
      <c r="E22" s="10">
        <f t="shared" si="0"/>
        <v>1.4357744810482371</v>
      </c>
      <c r="F22" s="16">
        <f t="shared" si="4"/>
        <v>20.269860943493367</v>
      </c>
      <c r="G22" s="11">
        <f t="shared" si="5"/>
        <v>-0.325803221335482</v>
      </c>
      <c r="H22" s="23">
        <f t="shared" si="1"/>
        <v>33.16743179733534</v>
      </c>
      <c r="I22" s="22">
        <f t="shared" si="9"/>
        <v>3.316743179733534</v>
      </c>
      <c r="J22" s="22">
        <f t="shared" si="10"/>
        <v>2.644430083814537</v>
      </c>
      <c r="K22" s="23">
        <f t="shared" si="11"/>
        <v>0.6611075209536342</v>
      </c>
      <c r="L22" s="23">
        <f t="shared" si="3"/>
        <v>38.29789084829753</v>
      </c>
      <c r="M22" s="11">
        <f t="shared" si="6"/>
        <v>26.556356587798994</v>
      </c>
    </row>
    <row r="23" spans="1:13" ht="15">
      <c r="A23" s="8">
        <f t="shared" si="12"/>
        <v>7</v>
      </c>
      <c r="B23" s="21">
        <f t="shared" si="2"/>
        <v>500</v>
      </c>
      <c r="C23" s="24">
        <f t="shared" si="7"/>
        <v>382.97890848297527</v>
      </c>
      <c r="D23" s="22">
        <f t="shared" si="8"/>
        <v>3.829789084829753</v>
      </c>
      <c r="E23" s="10">
        <f t="shared" si="0"/>
        <v>1.1702109151702471</v>
      </c>
      <c r="F23" s="16">
        <f t="shared" si="4"/>
        <v>21.440071858663615</v>
      </c>
      <c r="G23" s="11">
        <f t="shared" si="5"/>
        <v>-0.26556356587799</v>
      </c>
      <c r="H23" s="23">
        <f aca="true" t="shared" si="13" ref="H23:H45">IF($C$4*E23+$C$11*F23+$C$12*G23&gt;100,100,$C$4*E23+$C$11*F23+$C$12*G23)</f>
        <v>28.508422031614074</v>
      </c>
      <c r="I23" s="22">
        <f t="shared" si="9"/>
        <v>2.850842203161408</v>
      </c>
      <c r="J23" s="22">
        <f t="shared" si="10"/>
        <v>2.741176058635413</v>
      </c>
      <c r="K23" s="23">
        <f t="shared" si="11"/>
        <v>0.6852940146588532</v>
      </c>
      <c r="L23" s="23">
        <f t="shared" si="3"/>
        <v>40.46343903680008</v>
      </c>
      <c r="M23" s="11">
        <f t="shared" si="6"/>
        <v>21.655481885025544</v>
      </c>
    </row>
    <row r="24" spans="1:13" ht="15">
      <c r="A24" s="8">
        <f t="shared" si="12"/>
        <v>8</v>
      </c>
      <c r="B24" s="21">
        <f t="shared" si="2"/>
        <v>500</v>
      </c>
      <c r="C24" s="24">
        <f t="shared" si="7"/>
        <v>404.6343903680008</v>
      </c>
      <c r="D24" s="22">
        <f t="shared" si="8"/>
        <v>4.046343903680008</v>
      </c>
      <c r="E24" s="10">
        <f t="shared" si="0"/>
        <v>0.9536560963199916</v>
      </c>
      <c r="F24" s="16">
        <f t="shared" si="4"/>
        <v>22.393727954983607</v>
      </c>
      <c r="G24" s="11">
        <f t="shared" si="5"/>
        <v>-0.21655481885025551</v>
      </c>
      <c r="H24" s="23">
        <f t="shared" si="13"/>
        <v>24.708466218643636</v>
      </c>
      <c r="I24" s="22">
        <f t="shared" si="9"/>
        <v>2.470846621864364</v>
      </c>
      <c r="J24" s="22">
        <f t="shared" si="10"/>
        <v>2.817610111250344</v>
      </c>
      <c r="K24" s="23">
        <f t="shared" si="11"/>
        <v>0.704402527812586</v>
      </c>
      <c r="L24" s="23">
        <f t="shared" si="3"/>
        <v>42.22988313085186</v>
      </c>
      <c r="M24" s="11">
        <f t="shared" si="6"/>
        <v>17.66444094051778</v>
      </c>
    </row>
    <row r="25" spans="1:13" ht="15">
      <c r="A25" s="8">
        <f t="shared" si="12"/>
        <v>9</v>
      </c>
      <c r="B25" s="21">
        <f t="shared" si="2"/>
        <v>500</v>
      </c>
      <c r="C25" s="24">
        <f t="shared" si="7"/>
        <v>422.29883130851863</v>
      </c>
      <c r="D25" s="22">
        <f t="shared" si="8"/>
        <v>4.222988313085186</v>
      </c>
      <c r="E25" s="10">
        <f t="shared" si="0"/>
        <v>0.7770116869148138</v>
      </c>
      <c r="F25" s="16">
        <f t="shared" si="4"/>
        <v>23.17073964189842</v>
      </c>
      <c r="G25" s="11">
        <f t="shared" si="5"/>
        <v>-0.17664440940517778</v>
      </c>
      <c r="H25" s="23">
        <f t="shared" si="13"/>
        <v>21.60823358383991</v>
      </c>
      <c r="I25" s="22">
        <f t="shared" si="9"/>
        <v>2.160823358383991</v>
      </c>
      <c r="J25" s="22">
        <f t="shared" si="10"/>
        <v>2.8784549797196997</v>
      </c>
      <c r="K25" s="23">
        <f t="shared" si="11"/>
        <v>0.7196137449299249</v>
      </c>
      <c r="L25" s="23">
        <f aca="true" t="shared" si="14" ref="L25:L45">(I25-K25)*$C$2+L24</f>
        <v>43.67109274430592</v>
      </c>
      <c r="M25" s="11">
        <f t="shared" si="6"/>
        <v>14.412096134540661</v>
      </c>
    </row>
    <row r="26" spans="1:13" ht="15">
      <c r="A26" s="33">
        <f t="shared" si="12"/>
        <v>10</v>
      </c>
      <c r="B26" s="34">
        <f t="shared" si="2"/>
        <v>500</v>
      </c>
      <c r="C26" s="35">
        <f t="shared" si="7"/>
        <v>436.71092744305923</v>
      </c>
      <c r="D26" s="36">
        <f t="shared" si="8"/>
        <v>4.367109274430592</v>
      </c>
      <c r="E26" s="37">
        <f t="shared" si="0"/>
        <v>0.6328907255694078</v>
      </c>
      <c r="F26" s="38">
        <f t="shared" si="4"/>
        <v>23.80363036746783</v>
      </c>
      <c r="G26" s="39">
        <f t="shared" si="5"/>
        <v>-0.14412096134540597</v>
      </c>
      <c r="H26" s="40">
        <f t="shared" si="13"/>
        <v>19.078298814901473</v>
      </c>
      <c r="I26" s="36">
        <f t="shared" si="9"/>
        <v>1.9078298814901473</v>
      </c>
      <c r="J26" s="36">
        <f t="shared" si="10"/>
        <v>2.9271604664645263</v>
      </c>
      <c r="K26" s="40">
        <f t="shared" si="11"/>
        <v>0.7317901166161316</v>
      </c>
      <c r="L26" s="40">
        <f t="shared" si="14"/>
        <v>44.847132509179936</v>
      </c>
      <c r="M26" s="39">
        <f t="shared" si="6"/>
        <v>11.760397648740158</v>
      </c>
    </row>
    <row r="27" spans="1:13" ht="15">
      <c r="A27" s="8">
        <f t="shared" si="12"/>
        <v>11</v>
      </c>
      <c r="B27" s="21">
        <f t="shared" si="2"/>
        <v>500</v>
      </c>
      <c r="C27" s="24">
        <f t="shared" si="7"/>
        <v>448.4713250917993</v>
      </c>
      <c r="D27" s="22">
        <f t="shared" si="8"/>
        <v>4.484713250917993</v>
      </c>
      <c r="E27" s="10">
        <f t="shared" si="0"/>
        <v>0.5152867490820068</v>
      </c>
      <c r="F27" s="16">
        <f t="shared" si="4"/>
        <v>24.318917116549834</v>
      </c>
      <c r="G27" s="11">
        <f t="shared" si="5"/>
        <v>-0.11760397648740106</v>
      </c>
      <c r="H27" s="23">
        <f t="shared" si="13"/>
        <v>17.013390234168078</v>
      </c>
      <c r="I27" s="22">
        <f t="shared" si="9"/>
        <v>1.701339023416808</v>
      </c>
      <c r="J27" s="22">
        <f t="shared" si="10"/>
        <v>2.9663120871380175</v>
      </c>
      <c r="K27" s="23">
        <f t="shared" si="11"/>
        <v>0.7415780217845044</v>
      </c>
      <c r="L27" s="23">
        <f t="shared" si="14"/>
        <v>45.80689351081224</v>
      </c>
      <c r="M27" s="11">
        <f t="shared" si="6"/>
        <v>9.597610016323035</v>
      </c>
    </row>
    <row r="28" spans="1:13" ht="15">
      <c r="A28" s="8">
        <f t="shared" si="12"/>
        <v>12</v>
      </c>
      <c r="B28" s="21">
        <f t="shared" si="2"/>
        <v>500</v>
      </c>
      <c r="C28" s="24">
        <f t="shared" si="7"/>
        <v>458.0689351081224</v>
      </c>
      <c r="D28" s="22">
        <f t="shared" si="8"/>
        <v>4.580689351081224</v>
      </c>
      <c r="E28" s="10">
        <f t="shared" si="0"/>
        <v>0.4193106489187759</v>
      </c>
      <c r="F28" s="16">
        <f t="shared" si="4"/>
        <v>24.738227765468608</v>
      </c>
      <c r="G28" s="11">
        <f t="shared" si="5"/>
        <v>-0.09597610016323088</v>
      </c>
      <c r="H28" s="23">
        <f t="shared" si="13"/>
        <v>15.327800807199946</v>
      </c>
      <c r="I28" s="22">
        <f t="shared" si="9"/>
        <v>1.5327800807199947</v>
      </c>
      <c r="J28" s="22">
        <f t="shared" si="10"/>
        <v>2.997884672034827</v>
      </c>
      <c r="K28" s="23">
        <f t="shared" si="11"/>
        <v>0.7494711680087067</v>
      </c>
      <c r="L28" s="23">
        <f t="shared" si="14"/>
        <v>46.59020242352353</v>
      </c>
      <c r="M28" s="11">
        <f t="shared" si="6"/>
        <v>7.8330891271128795</v>
      </c>
    </row>
    <row r="29" spans="1:13" ht="15">
      <c r="A29" s="8">
        <f t="shared" si="12"/>
        <v>13</v>
      </c>
      <c r="B29" s="21">
        <f t="shared" si="2"/>
        <v>500</v>
      </c>
      <c r="C29" s="24">
        <f t="shared" si="7"/>
        <v>465.90202423523533</v>
      </c>
      <c r="D29" s="22">
        <f t="shared" si="8"/>
        <v>4.659020242352353</v>
      </c>
      <c r="E29" s="10">
        <f t="shared" si="0"/>
        <v>0.34097975764764676</v>
      </c>
      <c r="F29" s="16">
        <f t="shared" si="4"/>
        <v>25.079207523116253</v>
      </c>
      <c r="G29" s="11">
        <f t="shared" si="5"/>
        <v>-0.07833089127112913</v>
      </c>
      <c r="H29" s="23">
        <f t="shared" si="13"/>
        <v>13.951702953532166</v>
      </c>
      <c r="I29" s="22">
        <f t="shared" si="9"/>
        <v>1.3951702953532168</v>
      </c>
      <c r="J29" s="22">
        <f t="shared" si="10"/>
        <v>3.023408294540338</v>
      </c>
      <c r="K29" s="23">
        <f t="shared" si="11"/>
        <v>0.7558520736350846</v>
      </c>
      <c r="L29" s="23">
        <f t="shared" si="14"/>
        <v>47.229520645241664</v>
      </c>
      <c r="M29" s="11">
        <f t="shared" si="6"/>
        <v>6.393182217181323</v>
      </c>
    </row>
    <row r="30" spans="1:13" ht="15">
      <c r="A30" s="8">
        <f t="shared" si="12"/>
        <v>14</v>
      </c>
      <c r="B30" s="21">
        <f t="shared" si="2"/>
        <v>500</v>
      </c>
      <c r="C30" s="24">
        <f t="shared" si="7"/>
        <v>472.29520645241666</v>
      </c>
      <c r="D30" s="22">
        <f t="shared" si="8"/>
        <v>4.722952064524167</v>
      </c>
      <c r="E30" s="10">
        <f t="shared" si="0"/>
        <v>0.2770479354758333</v>
      </c>
      <c r="F30" s="16">
        <f t="shared" si="4"/>
        <v>25.356255458592088</v>
      </c>
      <c r="G30" s="11">
        <f t="shared" si="5"/>
        <v>-0.06393182217181348</v>
      </c>
      <c r="H30" s="23">
        <f t="shared" si="13"/>
        <v>12.828176236235224</v>
      </c>
      <c r="I30" s="22">
        <f t="shared" si="9"/>
        <v>1.2828176236235225</v>
      </c>
      <c r="J30" s="22">
        <f t="shared" si="10"/>
        <v>3.0440814625427515</v>
      </c>
      <c r="K30" s="23">
        <f t="shared" si="11"/>
        <v>0.7610203656356879</v>
      </c>
      <c r="L30" s="23">
        <f t="shared" si="14"/>
        <v>47.7513179032295</v>
      </c>
      <c r="M30" s="11">
        <f t="shared" si="6"/>
        <v>5.217972579878346</v>
      </c>
    </row>
    <row r="31" spans="1:13" ht="15">
      <c r="A31" s="8">
        <f t="shared" si="12"/>
        <v>15</v>
      </c>
      <c r="B31" s="21">
        <f t="shared" si="2"/>
        <v>500</v>
      </c>
      <c r="C31" s="24">
        <f t="shared" si="7"/>
        <v>477.513179032295</v>
      </c>
      <c r="D31" s="22">
        <f t="shared" si="8"/>
        <v>4.77513179032295</v>
      </c>
      <c r="E31" s="10">
        <f t="shared" si="0"/>
        <v>0.2248682096770498</v>
      </c>
      <c r="F31" s="16">
        <f t="shared" si="4"/>
        <v>25.581123668269136</v>
      </c>
      <c r="G31" s="11">
        <f t="shared" si="5"/>
        <v>-0.052179725798783494</v>
      </c>
      <c r="H31" s="23">
        <f t="shared" si="13"/>
        <v>11.91080266502782</v>
      </c>
      <c r="I31" s="22">
        <f t="shared" si="9"/>
        <v>1.191080266502782</v>
      </c>
      <c r="J31" s="22">
        <f t="shared" si="10"/>
        <v>3.0608509556353165</v>
      </c>
      <c r="K31" s="23">
        <f t="shared" si="11"/>
        <v>0.7652127389088291</v>
      </c>
      <c r="L31" s="23">
        <f t="shared" si="14"/>
        <v>48.17718543082345</v>
      </c>
      <c r="M31" s="11">
        <f t="shared" si="6"/>
        <v>4.258675275939529</v>
      </c>
    </row>
    <row r="32" spans="1:13" ht="15">
      <c r="A32" s="8">
        <f t="shared" si="12"/>
        <v>16</v>
      </c>
      <c r="B32" s="21">
        <f t="shared" si="2"/>
        <v>500</v>
      </c>
      <c r="C32" s="24">
        <f t="shared" si="7"/>
        <v>481.7718543082345</v>
      </c>
      <c r="D32" s="22">
        <f t="shared" si="8"/>
        <v>4.817718543082345</v>
      </c>
      <c r="E32" s="10">
        <f t="shared" si="0"/>
        <v>0.1822814569176554</v>
      </c>
      <c r="F32" s="16">
        <f t="shared" si="4"/>
        <v>25.763405125186793</v>
      </c>
      <c r="G32" s="11">
        <f t="shared" si="5"/>
        <v>-0.042586752759394386</v>
      </c>
      <c r="H32" s="23">
        <f t="shared" si="13"/>
        <v>11.161716912112173</v>
      </c>
      <c r="I32" s="22">
        <f t="shared" si="9"/>
        <v>1.1161716912112174</v>
      </c>
      <c r="J32" s="22">
        <f t="shared" si="10"/>
        <v>3.07446967484273</v>
      </c>
      <c r="K32" s="23">
        <f t="shared" si="11"/>
        <v>0.7686174187106825</v>
      </c>
      <c r="L32" s="23">
        <f t="shared" si="14"/>
        <v>48.52473970332399</v>
      </c>
      <c r="M32" s="11">
        <f t="shared" si="6"/>
        <v>3.47554272500535</v>
      </c>
    </row>
    <row r="33" spans="1:13" ht="15">
      <c r="A33" s="8">
        <f t="shared" si="12"/>
        <v>17</v>
      </c>
      <c r="B33" s="21">
        <f t="shared" si="2"/>
        <v>500</v>
      </c>
      <c r="C33" s="24">
        <f t="shared" si="7"/>
        <v>485.2473970332399</v>
      </c>
      <c r="D33" s="22">
        <f t="shared" si="8"/>
        <v>4.852473970332399</v>
      </c>
      <c r="E33" s="10">
        <f t="shared" si="0"/>
        <v>0.14752602966760087</v>
      </c>
      <c r="F33" s="16">
        <f t="shared" si="4"/>
        <v>25.910931154854396</v>
      </c>
      <c r="G33" s="11">
        <f t="shared" si="5"/>
        <v>-0.03475542725005454</v>
      </c>
      <c r="H33" s="23">
        <f t="shared" si="13"/>
        <v>10.550022803558063</v>
      </c>
      <c r="I33" s="22">
        <f t="shared" si="9"/>
        <v>1.0550022803558063</v>
      </c>
      <c r="J33" s="22">
        <f t="shared" si="10"/>
        <v>3.085539487641046</v>
      </c>
      <c r="K33" s="23">
        <f t="shared" si="11"/>
        <v>0.7713848719102615</v>
      </c>
      <c r="L33" s="23">
        <f t="shared" si="14"/>
        <v>48.80835711176953</v>
      </c>
      <c r="M33" s="11">
        <f t="shared" si="6"/>
        <v>2.8361740844554486</v>
      </c>
    </row>
    <row r="34" spans="1:13" ht="15">
      <c r="A34" s="8">
        <f t="shared" si="12"/>
        <v>18</v>
      </c>
      <c r="B34" s="21">
        <f t="shared" si="2"/>
        <v>500</v>
      </c>
      <c r="C34" s="24">
        <f t="shared" si="7"/>
        <v>488.0835711176953</v>
      </c>
      <c r="D34" s="22">
        <f t="shared" si="8"/>
        <v>4.880835711176953</v>
      </c>
      <c r="E34" s="10">
        <f t="shared" si="0"/>
        <v>0.11916428882304686</v>
      </c>
      <c r="F34" s="16">
        <f t="shared" si="4"/>
        <v>26.030095443677443</v>
      </c>
      <c r="G34" s="11">
        <f t="shared" si="5"/>
        <v>-0.028361740844554006</v>
      </c>
      <c r="H34" s="23">
        <f t="shared" si="13"/>
        <v>10.050505705341399</v>
      </c>
      <c r="I34" s="22">
        <f t="shared" si="9"/>
        <v>1.00505057053414</v>
      </c>
      <c r="J34" s="22">
        <f t="shared" si="10"/>
        <v>3.094543531012156</v>
      </c>
      <c r="K34" s="23">
        <f t="shared" si="11"/>
        <v>0.773635882753039</v>
      </c>
      <c r="L34" s="23">
        <f t="shared" si="14"/>
        <v>49.039771799550635</v>
      </c>
      <c r="M34" s="11">
        <f t="shared" si="6"/>
        <v>2.3141468778110097</v>
      </c>
    </row>
    <row r="35" spans="1:13" ht="15">
      <c r="A35" s="8">
        <f t="shared" si="12"/>
        <v>19</v>
      </c>
      <c r="B35" s="21">
        <f t="shared" si="2"/>
        <v>500</v>
      </c>
      <c r="C35" s="24">
        <f t="shared" si="7"/>
        <v>490.39771799550635</v>
      </c>
      <c r="D35" s="22">
        <f t="shared" si="8"/>
        <v>4.9039771799550635</v>
      </c>
      <c r="E35" s="10">
        <f t="shared" si="0"/>
        <v>0.09602282004493645</v>
      </c>
      <c r="F35" s="16">
        <f t="shared" si="4"/>
        <v>26.12611826372238</v>
      </c>
      <c r="G35" s="11">
        <f t="shared" si="5"/>
        <v>-0.023141468778110408</v>
      </c>
      <c r="H35" s="23">
        <f t="shared" si="13"/>
        <v>9.64258453612489</v>
      </c>
      <c r="I35" s="22">
        <f t="shared" si="9"/>
        <v>0.964258453612489</v>
      </c>
      <c r="J35" s="22">
        <f t="shared" si="10"/>
        <v>3.1018709236639483</v>
      </c>
      <c r="K35" s="23">
        <f t="shared" si="11"/>
        <v>0.7754677309159871</v>
      </c>
      <c r="L35" s="23">
        <f t="shared" si="14"/>
        <v>49.22856252224714</v>
      </c>
      <c r="M35" s="11">
        <f t="shared" si="6"/>
        <v>1.8879072269650188</v>
      </c>
    </row>
    <row r="36" spans="1:13" ht="15">
      <c r="A36" s="8">
        <f t="shared" si="12"/>
        <v>20</v>
      </c>
      <c r="B36" s="21">
        <f t="shared" si="2"/>
        <v>500</v>
      </c>
      <c r="C36" s="24">
        <f t="shared" si="7"/>
        <v>492.28562522247137</v>
      </c>
      <c r="D36" s="22">
        <f t="shared" si="8"/>
        <v>4.9228562522247135</v>
      </c>
      <c r="E36" s="10">
        <f t="shared" si="0"/>
        <v>0.07714374777528654</v>
      </c>
      <c r="F36" s="16">
        <f t="shared" si="4"/>
        <v>26.203262011497664</v>
      </c>
      <c r="G36" s="11">
        <f t="shared" si="5"/>
        <v>-0.01887907226964991</v>
      </c>
      <c r="H36" s="23">
        <f t="shared" si="13"/>
        <v>9.30945819760678</v>
      </c>
      <c r="I36" s="22">
        <f t="shared" si="9"/>
        <v>0.930945819760678</v>
      </c>
      <c r="J36" s="22">
        <f t="shared" si="10"/>
        <v>3.107835897672991</v>
      </c>
      <c r="K36" s="23">
        <f t="shared" si="11"/>
        <v>0.7769589744182478</v>
      </c>
      <c r="L36" s="23">
        <f t="shared" si="14"/>
        <v>49.38254936758957</v>
      </c>
      <c r="M36" s="11">
        <f t="shared" si="6"/>
        <v>1.5398684534243023</v>
      </c>
    </row>
    <row r="37" spans="1:13" ht="15">
      <c r="A37" s="8">
        <f t="shared" si="12"/>
        <v>21</v>
      </c>
      <c r="B37" s="21">
        <f t="shared" si="2"/>
        <v>500</v>
      </c>
      <c r="C37" s="24">
        <f t="shared" si="7"/>
        <v>493.8254936758957</v>
      </c>
      <c r="D37" s="22">
        <f t="shared" si="8"/>
        <v>4.938254936758957</v>
      </c>
      <c r="E37" s="10">
        <f t="shared" si="0"/>
        <v>0.061745063241042786</v>
      </c>
      <c r="F37" s="16">
        <f t="shared" si="4"/>
        <v>26.265007074738705</v>
      </c>
      <c r="G37" s="11">
        <f t="shared" si="5"/>
        <v>-0.015398684534243756</v>
      </c>
      <c r="H37" s="23">
        <f t="shared" si="13"/>
        <v>9.037409964571248</v>
      </c>
      <c r="I37" s="22">
        <f t="shared" si="9"/>
        <v>0.9037409964571248</v>
      </c>
      <c r="J37" s="22">
        <f t="shared" si="10"/>
        <v>3.1126927548219525</v>
      </c>
      <c r="K37" s="23">
        <f t="shared" si="11"/>
        <v>0.7781731887054881</v>
      </c>
      <c r="L37" s="23">
        <f t="shared" si="14"/>
        <v>49.508117175341205</v>
      </c>
      <c r="M37" s="11">
        <f t="shared" si="6"/>
        <v>1.2556780775163667</v>
      </c>
    </row>
    <row r="38" spans="1:13" ht="15">
      <c r="A38" s="8">
        <f t="shared" si="12"/>
        <v>22</v>
      </c>
      <c r="B38" s="21">
        <f t="shared" si="2"/>
        <v>500</v>
      </c>
      <c r="C38" s="24">
        <f t="shared" si="7"/>
        <v>495.0811717534121</v>
      </c>
      <c r="D38" s="22">
        <f t="shared" si="8"/>
        <v>4.950811717534121</v>
      </c>
      <c r="E38" s="10">
        <f t="shared" si="0"/>
        <v>0.04918828246587914</v>
      </c>
      <c r="F38" s="16">
        <f t="shared" si="4"/>
        <v>26.314195357204582</v>
      </c>
      <c r="G38" s="11">
        <f t="shared" si="5"/>
        <v>-0.012556780775163645</v>
      </c>
      <c r="H38" s="23">
        <f t="shared" si="13"/>
        <v>8.815240352603139</v>
      </c>
      <c r="I38" s="22">
        <f t="shared" si="9"/>
        <v>0.881524035260314</v>
      </c>
      <c r="J38" s="22">
        <f t="shared" si="10"/>
        <v>3.1166476524948963</v>
      </c>
      <c r="K38" s="23">
        <f t="shared" si="11"/>
        <v>0.7791619131237241</v>
      </c>
      <c r="L38" s="23">
        <f t="shared" si="14"/>
        <v>49.610479297477795</v>
      </c>
      <c r="M38" s="11">
        <f t="shared" si="6"/>
        <v>1.023621221365899</v>
      </c>
    </row>
    <row r="39" spans="1:13" ht="15">
      <c r="A39" s="8">
        <f t="shared" si="12"/>
        <v>23</v>
      </c>
      <c r="B39" s="21">
        <f t="shared" si="2"/>
        <v>500</v>
      </c>
      <c r="C39" s="24">
        <f t="shared" si="7"/>
        <v>496.104792974778</v>
      </c>
      <c r="D39" s="22">
        <f t="shared" si="8"/>
        <v>4.96104792974778</v>
      </c>
      <c r="E39" s="10">
        <f t="shared" si="0"/>
        <v>0.03895207025222014</v>
      </c>
      <c r="F39" s="16">
        <f t="shared" si="4"/>
        <v>26.353147427456804</v>
      </c>
      <c r="G39" s="11">
        <f t="shared" si="5"/>
        <v>-0.010236212213659002</v>
      </c>
      <c r="H39" s="23">
        <f t="shared" si="13"/>
        <v>8.633804572213148</v>
      </c>
      <c r="I39" s="22">
        <f t="shared" si="9"/>
        <v>0.8633804572213148</v>
      </c>
      <c r="J39" s="22">
        <f t="shared" si="10"/>
        <v>3.119867952039821</v>
      </c>
      <c r="K39" s="23">
        <f t="shared" si="11"/>
        <v>0.7799669880099552</v>
      </c>
      <c r="L39" s="23">
        <f t="shared" si="14"/>
        <v>49.69389276668915</v>
      </c>
      <c r="M39" s="11">
        <f t="shared" si="6"/>
        <v>0.8341346921135963</v>
      </c>
    </row>
    <row r="40" spans="1:13" ht="15">
      <c r="A40" s="8">
        <f t="shared" si="12"/>
        <v>24</v>
      </c>
      <c r="B40" s="21">
        <f t="shared" si="2"/>
        <v>500</v>
      </c>
      <c r="C40" s="24">
        <f t="shared" si="7"/>
        <v>496.9389276668915</v>
      </c>
      <c r="D40" s="22">
        <f t="shared" si="8"/>
        <v>4.969389276668915</v>
      </c>
      <c r="E40" s="10">
        <f t="shared" si="0"/>
        <v>0.030610723331085055</v>
      </c>
      <c r="F40" s="16">
        <f t="shared" si="4"/>
        <v>26.38375815078789</v>
      </c>
      <c r="G40" s="11">
        <f t="shared" si="5"/>
        <v>-0.008341346921135084</v>
      </c>
      <c r="H40" s="23">
        <f t="shared" si="13"/>
        <v>8.485635177252393</v>
      </c>
      <c r="I40" s="22">
        <f t="shared" si="9"/>
        <v>0.8485635177252393</v>
      </c>
      <c r="J40" s="22">
        <f t="shared" si="10"/>
        <v>3.1224896734536065</v>
      </c>
      <c r="K40" s="23">
        <f t="shared" si="11"/>
        <v>0.7806224183634016</v>
      </c>
      <c r="L40" s="23">
        <f t="shared" si="14"/>
        <v>49.76183386605099</v>
      </c>
      <c r="M40" s="11">
        <f t="shared" si="6"/>
        <v>0.6794109936183768</v>
      </c>
    </row>
    <row r="41" spans="1:13" ht="15">
      <c r="A41" s="8">
        <f t="shared" si="12"/>
        <v>25</v>
      </c>
      <c r="B41" s="21">
        <f t="shared" si="2"/>
        <v>500</v>
      </c>
      <c r="C41" s="24">
        <f t="shared" si="7"/>
        <v>497.6183386605099</v>
      </c>
      <c r="D41" s="22">
        <f t="shared" si="8"/>
        <v>4.976183386605099</v>
      </c>
      <c r="E41" s="10">
        <f t="shared" si="0"/>
        <v>0.023816613394901154</v>
      </c>
      <c r="F41" s="16">
        <f t="shared" si="4"/>
        <v>26.40757476418279</v>
      </c>
      <c r="G41" s="11">
        <f t="shared" si="5"/>
        <v>-0.006794109936183901</v>
      </c>
      <c r="H41" s="23">
        <f t="shared" si="13"/>
        <v>8.36463414747194</v>
      </c>
      <c r="I41" s="22">
        <f t="shared" si="9"/>
        <v>0.836463414747194</v>
      </c>
      <c r="J41" s="22">
        <f t="shared" si="10"/>
        <v>3.1246234660386207</v>
      </c>
      <c r="K41" s="23">
        <f t="shared" si="11"/>
        <v>0.7811558665096552</v>
      </c>
      <c r="L41" s="23">
        <f t="shared" si="14"/>
        <v>49.81714141428853</v>
      </c>
      <c r="M41" s="11">
        <f t="shared" si="6"/>
        <v>0.5530754823753881</v>
      </c>
    </row>
    <row r="42" spans="1:13" ht="15">
      <c r="A42" s="8">
        <f t="shared" si="12"/>
        <v>26</v>
      </c>
      <c r="B42" s="21">
        <f t="shared" si="2"/>
        <v>500</v>
      </c>
      <c r="C42" s="24">
        <f t="shared" si="7"/>
        <v>498.1714141428853</v>
      </c>
      <c r="D42" s="22">
        <f t="shared" si="8"/>
        <v>4.981714141428853</v>
      </c>
      <c r="E42" s="10">
        <f t="shared" si="0"/>
        <v>0.018285858571147173</v>
      </c>
      <c r="F42" s="16">
        <f t="shared" si="4"/>
        <v>26.425860622753937</v>
      </c>
      <c r="G42" s="11">
        <f t="shared" si="5"/>
        <v>-0.0055307548237539805</v>
      </c>
      <c r="H42" s="23">
        <f t="shared" si="13"/>
        <v>8.265821584130356</v>
      </c>
      <c r="I42" s="22">
        <f t="shared" si="9"/>
        <v>0.8265821584130356</v>
      </c>
      <c r="J42" s="22">
        <f t="shared" si="10"/>
        <v>3.1263594075991024</v>
      </c>
      <c r="K42" s="23">
        <f t="shared" si="11"/>
        <v>0.7815898518997756</v>
      </c>
      <c r="L42" s="23">
        <f t="shared" si="14"/>
        <v>49.862133720801786</v>
      </c>
      <c r="M42" s="11">
        <f t="shared" si="6"/>
        <v>0.4499230651326003</v>
      </c>
    </row>
    <row r="43" spans="1:13" ht="15">
      <c r="A43" s="8">
        <f t="shared" si="12"/>
        <v>27</v>
      </c>
      <c r="B43" s="21">
        <f t="shared" si="2"/>
        <v>500</v>
      </c>
      <c r="C43" s="24">
        <f t="shared" si="7"/>
        <v>498.62133720801785</v>
      </c>
      <c r="D43" s="22">
        <f t="shared" si="8"/>
        <v>4.9862133720801785</v>
      </c>
      <c r="E43" s="10">
        <f t="shared" si="0"/>
        <v>0.013786627919821548</v>
      </c>
      <c r="F43" s="16">
        <f t="shared" si="4"/>
        <v>26.439647250673758</v>
      </c>
      <c r="G43" s="11">
        <f t="shared" si="5"/>
        <v>-0.004499230651325625</v>
      </c>
      <c r="H43" s="23">
        <f t="shared" si="13"/>
        <v>8.18513058034193</v>
      </c>
      <c r="I43" s="22">
        <f t="shared" si="9"/>
        <v>0.818513058034193</v>
      </c>
      <c r="J43" s="22">
        <f t="shared" si="10"/>
        <v>3.1277708733251726</v>
      </c>
      <c r="K43" s="23">
        <f t="shared" si="11"/>
        <v>0.7819427183312931</v>
      </c>
      <c r="L43" s="23">
        <f t="shared" si="14"/>
        <v>49.898704060504684</v>
      </c>
      <c r="M43" s="11">
        <f t="shared" si="6"/>
        <v>0.3657033970289991</v>
      </c>
    </row>
    <row r="44" spans="1:13" ht="15">
      <c r="A44" s="8">
        <f t="shared" si="12"/>
        <v>28</v>
      </c>
      <c r="B44" s="21">
        <f t="shared" si="2"/>
        <v>500</v>
      </c>
      <c r="C44" s="24">
        <f t="shared" si="7"/>
        <v>498.98704060504684</v>
      </c>
      <c r="D44" s="22">
        <f t="shared" si="8"/>
        <v>4.989870406050469</v>
      </c>
      <c r="E44" s="10">
        <f t="shared" si="0"/>
        <v>0.01012959394953139</v>
      </c>
      <c r="F44" s="16">
        <f t="shared" si="4"/>
        <v>26.44977684462329</v>
      </c>
      <c r="G44" s="11">
        <f t="shared" si="5"/>
        <v>-0.0036570339702901578</v>
      </c>
      <c r="H44" s="23">
        <f t="shared" si="13"/>
        <v>8.119239762526163</v>
      </c>
      <c r="I44" s="22">
        <f t="shared" si="9"/>
        <v>0.8119239762526164</v>
      </c>
      <c r="J44" s="22">
        <f t="shared" si="10"/>
        <v>3.128917662175056</v>
      </c>
      <c r="K44" s="23">
        <f t="shared" si="11"/>
        <v>0.782229415543764</v>
      </c>
      <c r="L44" s="23">
        <f t="shared" si="14"/>
        <v>49.92839862121354</v>
      </c>
      <c r="M44" s="11">
        <f t="shared" si="6"/>
        <v>0.29694560708852347</v>
      </c>
    </row>
    <row r="45" spans="1:13" ht="15">
      <c r="A45" s="8">
        <f t="shared" si="12"/>
        <v>29</v>
      </c>
      <c r="B45" s="21">
        <f t="shared" si="2"/>
        <v>500</v>
      </c>
      <c r="C45" s="24">
        <f t="shared" si="7"/>
        <v>499.2839862121354</v>
      </c>
      <c r="D45" s="22">
        <f t="shared" si="8"/>
        <v>4.992839862121354</v>
      </c>
      <c r="E45" s="10">
        <f t="shared" si="0"/>
        <v>0.007160137878646111</v>
      </c>
      <c r="F45" s="16">
        <f t="shared" si="4"/>
        <v>26.456936982501936</v>
      </c>
      <c r="G45" s="11">
        <f t="shared" si="5"/>
        <v>-0.002969456070885279</v>
      </c>
      <c r="H45" s="23">
        <f t="shared" si="13"/>
        <v>8.065436571969077</v>
      </c>
      <c r="I45" s="22">
        <f t="shared" si="9"/>
        <v>0.8065436571969077</v>
      </c>
      <c r="J45" s="22">
        <f t="shared" si="10"/>
        <v>3.129848528201021</v>
      </c>
      <c r="K45" s="23">
        <f t="shared" si="11"/>
        <v>0.7824621320502553</v>
      </c>
      <c r="L45" s="23">
        <f t="shared" si="14"/>
        <v>49.952480146360195</v>
      </c>
      <c r="M45" s="11">
        <f t="shared" si="6"/>
        <v>0.24081525146652402</v>
      </c>
    </row>
    <row r="46" spans="1:13" ht="15.75" thickBot="1">
      <c r="A46" s="19">
        <f t="shared" si="12"/>
        <v>30</v>
      </c>
      <c r="B46" s="20">
        <f t="shared" si="2"/>
        <v>500</v>
      </c>
      <c r="C46" s="25">
        <f>L45/$C$6*100</f>
        <v>499.524801463602</v>
      </c>
      <c r="D46" s="26">
        <f>$C$8*C46</f>
        <v>4.99524801463602</v>
      </c>
      <c r="E46" s="12">
        <f>$C$10-D46</f>
        <v>0.00475198536398036</v>
      </c>
      <c r="F46" s="17">
        <f>E46*$C$2+F45</f>
        <v>26.461688967865918</v>
      </c>
      <c r="G46" s="13">
        <f>(E46-E45)/$C$2</f>
        <v>-0.002408152514665751</v>
      </c>
      <c r="H46" s="27">
        <f>IF($C$4*E46+$C$11*F46+$C$12*G46&gt;100,100,$C$4*E46+$C$11*F46+$C$12*G46)</f>
        <v>8.021505635066053</v>
      </c>
      <c r="I46" s="26">
        <f>$C$9*H46</f>
        <v>0.8021505635066053</v>
      </c>
      <c r="J46" s="26">
        <f>(2*9.81*C46/1000)^0.5</f>
        <v>3.1306032333586877</v>
      </c>
      <c r="K46" s="27">
        <f>$C$5*J46/10</f>
        <v>0.7826508083396719</v>
      </c>
      <c r="L46" s="27">
        <f>(I46-K46)*$C$2+L45</f>
        <v>49.97197990152713</v>
      </c>
      <c r="M46" s="13">
        <f>(I46-K46)*$C$2/$C$6*100</f>
        <v>0.19499755166933364</v>
      </c>
    </row>
    <row r="47" spans="1:13" ht="15">
      <c r="A47" s="21"/>
      <c r="B47" s="21"/>
      <c r="C47" s="24"/>
      <c r="D47" s="22"/>
      <c r="E47" s="22"/>
      <c r="F47" s="22"/>
      <c r="G47" s="22"/>
      <c r="H47" s="23"/>
      <c r="I47" s="22"/>
      <c r="J47" s="22"/>
      <c r="K47" s="23"/>
      <c r="L47" s="23"/>
      <c r="M47" s="22"/>
    </row>
    <row r="48" spans="1:13" ht="15">
      <c r="A48" s="21"/>
      <c r="B48" s="21"/>
      <c r="C48" s="24"/>
      <c r="D48" s="22"/>
      <c r="E48" s="22"/>
      <c r="F48" s="22"/>
      <c r="G48" s="22"/>
      <c r="H48" s="23"/>
      <c r="I48" s="22"/>
      <c r="J48" s="22"/>
      <c r="K48" s="23"/>
      <c r="L48" s="23"/>
      <c r="M48" s="22"/>
    </row>
    <row r="49" spans="1:13" ht="15">
      <c r="A49" s="21"/>
      <c r="B49" s="21"/>
      <c r="C49" s="24"/>
      <c r="D49" s="22"/>
      <c r="E49" s="22"/>
      <c r="F49" s="22"/>
      <c r="G49" s="22"/>
      <c r="H49" s="23"/>
      <c r="I49" s="22"/>
      <c r="J49" s="22"/>
      <c r="K49" s="23"/>
      <c r="L49" s="23"/>
      <c r="M49" s="22"/>
    </row>
    <row r="50" spans="1:13" ht="15">
      <c r="A50" s="21"/>
      <c r="B50" s="21"/>
      <c r="C50" s="24"/>
      <c r="D50" s="22"/>
      <c r="E50" s="22"/>
      <c r="F50" s="22"/>
      <c r="G50" s="22"/>
      <c r="H50" s="23"/>
      <c r="I50" s="22"/>
      <c r="J50" s="22"/>
      <c r="K50" s="23"/>
      <c r="L50" s="23"/>
      <c r="M50" s="22"/>
    </row>
    <row r="51" spans="1:13" ht="15">
      <c r="A51" s="21"/>
      <c r="B51" s="21"/>
      <c r="C51" s="24"/>
      <c r="D51" s="22"/>
      <c r="E51" s="22"/>
      <c r="F51" s="22"/>
      <c r="G51" s="22"/>
      <c r="H51" s="23"/>
      <c r="I51" s="22"/>
      <c r="J51" s="22"/>
      <c r="K51" s="23"/>
      <c r="L51" s="23"/>
      <c r="M51" s="22"/>
    </row>
    <row r="52" spans="1:13" ht="15">
      <c r="A52" s="21"/>
      <c r="B52" s="21"/>
      <c r="C52" s="24"/>
      <c r="D52" s="22"/>
      <c r="E52" s="22"/>
      <c r="F52" s="22"/>
      <c r="G52" s="22"/>
      <c r="H52" s="23"/>
      <c r="I52" s="22"/>
      <c r="J52" s="22"/>
      <c r="K52" s="23"/>
      <c r="L52" s="23"/>
      <c r="M52" s="22"/>
    </row>
    <row r="53" spans="1:13" ht="15">
      <c r="A53" s="21"/>
      <c r="B53" s="21"/>
      <c r="C53" s="24"/>
      <c r="D53" s="22"/>
      <c r="E53" s="22"/>
      <c r="F53" s="22"/>
      <c r="G53" s="22"/>
      <c r="H53" s="23"/>
      <c r="I53" s="22"/>
      <c r="J53" s="22"/>
      <c r="K53" s="23"/>
      <c r="L53" s="23"/>
      <c r="M53" s="22"/>
    </row>
    <row r="54" spans="1:13" ht="15">
      <c r="A54" s="21"/>
      <c r="B54" s="21"/>
      <c r="C54" s="24"/>
      <c r="D54" s="22"/>
      <c r="E54" s="22"/>
      <c r="F54" s="22"/>
      <c r="G54" s="22"/>
      <c r="H54" s="23"/>
      <c r="I54" s="22"/>
      <c r="J54" s="22"/>
      <c r="K54" s="23"/>
      <c r="L54" s="23"/>
      <c r="M54" s="22"/>
    </row>
    <row r="55" spans="1:13" ht="15">
      <c r="A55" s="21"/>
      <c r="B55" s="21"/>
      <c r="C55" s="24"/>
      <c r="D55" s="22"/>
      <c r="E55" s="22"/>
      <c r="F55" s="22"/>
      <c r="G55" s="22"/>
      <c r="H55" s="23"/>
      <c r="I55" s="22"/>
      <c r="J55" s="22"/>
      <c r="K55" s="23"/>
      <c r="L55" s="23"/>
      <c r="M55" s="22"/>
    </row>
    <row r="56" spans="1:13" ht="15">
      <c r="A56" s="21"/>
      <c r="B56" s="21"/>
      <c r="C56" s="24"/>
      <c r="D56" s="22"/>
      <c r="E56" s="22"/>
      <c r="F56" s="22"/>
      <c r="G56" s="22"/>
      <c r="H56" s="23"/>
      <c r="I56" s="22"/>
      <c r="J56" s="22"/>
      <c r="K56" s="23"/>
      <c r="L56" s="23"/>
      <c r="M56" s="22"/>
    </row>
    <row r="57" spans="1:13" ht="15">
      <c r="A57" s="21"/>
      <c r="B57" s="21"/>
      <c r="C57" s="24"/>
      <c r="D57" s="22"/>
      <c r="E57" s="22"/>
      <c r="F57" s="22"/>
      <c r="G57" s="22"/>
      <c r="H57" s="23"/>
      <c r="I57" s="22"/>
      <c r="J57" s="22"/>
      <c r="K57" s="23"/>
      <c r="L57" s="23"/>
      <c r="M57" s="22"/>
    </row>
    <row r="58" spans="1:13" ht="15">
      <c r="A58" s="21"/>
      <c r="B58" s="21"/>
      <c r="C58" s="24"/>
      <c r="D58" s="22"/>
      <c r="E58" s="22"/>
      <c r="F58" s="22"/>
      <c r="G58" s="22"/>
      <c r="H58" s="23"/>
      <c r="I58" s="22"/>
      <c r="J58" s="22"/>
      <c r="K58" s="23"/>
      <c r="L58" s="23"/>
      <c r="M58" s="22"/>
    </row>
    <row r="59" spans="1:13" ht="15">
      <c r="A59" s="21"/>
      <c r="B59" s="21"/>
      <c r="C59" s="24"/>
      <c r="D59" s="22"/>
      <c r="E59" s="22"/>
      <c r="F59" s="22"/>
      <c r="G59" s="22"/>
      <c r="H59" s="23"/>
      <c r="I59" s="22"/>
      <c r="J59" s="22"/>
      <c r="K59" s="23"/>
      <c r="L59" s="23"/>
      <c r="M59" s="22"/>
    </row>
    <row r="60" spans="1:13" ht="15">
      <c r="A60" s="21"/>
      <c r="B60" s="21"/>
      <c r="C60" s="24"/>
      <c r="D60" s="22"/>
      <c r="E60" s="22"/>
      <c r="F60" s="22"/>
      <c r="G60" s="22"/>
      <c r="H60" s="23"/>
      <c r="I60" s="22"/>
      <c r="J60" s="22"/>
      <c r="K60" s="23"/>
      <c r="L60" s="23"/>
      <c r="M60" s="22"/>
    </row>
    <row r="61" spans="1:13" ht="15">
      <c r="A61" s="21"/>
      <c r="B61" s="21"/>
      <c r="C61" s="24"/>
      <c r="D61" s="22"/>
      <c r="E61" s="22"/>
      <c r="F61" s="22"/>
      <c r="G61" s="22"/>
      <c r="H61" s="23"/>
      <c r="I61" s="22"/>
      <c r="J61" s="22"/>
      <c r="K61" s="23"/>
      <c r="L61" s="23"/>
      <c r="M61" s="22"/>
    </row>
    <row r="62" spans="1:13" ht="15">
      <c r="A62" s="21"/>
      <c r="B62" s="21"/>
      <c r="C62" s="24"/>
      <c r="D62" s="22"/>
      <c r="E62" s="22"/>
      <c r="F62" s="22"/>
      <c r="G62" s="22"/>
      <c r="H62" s="23"/>
      <c r="I62" s="22"/>
      <c r="J62" s="22"/>
      <c r="K62" s="23"/>
      <c r="L62" s="23"/>
      <c r="M62" s="22"/>
    </row>
    <row r="63" spans="1:13" ht="15">
      <c r="A63" s="21"/>
      <c r="B63" s="21"/>
      <c r="C63" s="24"/>
      <c r="D63" s="22"/>
      <c r="E63" s="22"/>
      <c r="F63" s="22"/>
      <c r="G63" s="22"/>
      <c r="H63" s="23"/>
      <c r="I63" s="22"/>
      <c r="J63" s="22"/>
      <c r="K63" s="23"/>
      <c r="L63" s="23"/>
      <c r="M63" s="22"/>
    </row>
    <row r="64" spans="1:13" ht="15">
      <c r="A64" s="21"/>
      <c r="B64" s="21"/>
      <c r="C64" s="24"/>
      <c r="D64" s="22"/>
      <c r="E64" s="22"/>
      <c r="F64" s="22"/>
      <c r="G64" s="22"/>
      <c r="H64" s="23"/>
      <c r="I64" s="22"/>
      <c r="J64" s="22"/>
      <c r="K64" s="23"/>
      <c r="L64" s="23"/>
      <c r="M64" s="22"/>
    </row>
    <row r="65" spans="1:13" ht="15">
      <c r="A65" s="21"/>
      <c r="B65" s="21"/>
      <c r="C65" s="24"/>
      <c r="D65" s="22"/>
      <c r="E65" s="22"/>
      <c r="F65" s="22"/>
      <c r="G65" s="22"/>
      <c r="H65" s="23"/>
      <c r="I65" s="22"/>
      <c r="J65" s="22"/>
      <c r="K65" s="23"/>
      <c r="L65" s="23"/>
      <c r="M65" s="22"/>
    </row>
    <row r="66" spans="1:13" ht="15">
      <c r="A66" s="21"/>
      <c r="B66" s="21"/>
      <c r="C66" s="24"/>
      <c r="D66" s="22"/>
      <c r="E66" s="22"/>
      <c r="F66" s="22"/>
      <c r="G66" s="22"/>
      <c r="H66" s="23"/>
      <c r="I66" s="22"/>
      <c r="J66" s="22"/>
      <c r="K66" s="23"/>
      <c r="L66" s="23"/>
      <c r="M66" s="22"/>
    </row>
    <row r="67" spans="1:13" ht="15">
      <c r="A67" s="21"/>
      <c r="B67" s="21"/>
      <c r="C67" s="24"/>
      <c r="D67" s="22"/>
      <c r="E67" s="22"/>
      <c r="F67" s="22"/>
      <c r="G67" s="22"/>
      <c r="H67" s="23"/>
      <c r="I67" s="22"/>
      <c r="J67" s="22"/>
      <c r="K67" s="23"/>
      <c r="L67" s="23"/>
      <c r="M67" s="22"/>
    </row>
    <row r="68" spans="1:13" ht="15">
      <c r="A68" s="21"/>
      <c r="B68" s="21"/>
      <c r="C68" s="24"/>
      <c r="D68" s="22"/>
      <c r="E68" s="22"/>
      <c r="F68" s="22"/>
      <c r="G68" s="22"/>
      <c r="H68" s="23"/>
      <c r="I68" s="22"/>
      <c r="J68" s="22"/>
      <c r="K68" s="23"/>
      <c r="L68" s="23"/>
      <c r="M68" s="22"/>
    </row>
    <row r="69" spans="1:13" ht="15">
      <c r="A69" s="21"/>
      <c r="B69" s="21"/>
      <c r="C69" s="24"/>
      <c r="D69" s="22"/>
      <c r="E69" s="22"/>
      <c r="F69" s="22"/>
      <c r="G69" s="22"/>
      <c r="H69" s="23"/>
      <c r="I69" s="22"/>
      <c r="J69" s="22"/>
      <c r="K69" s="23"/>
      <c r="L69" s="23"/>
      <c r="M69" s="22"/>
    </row>
    <row r="70" spans="1:13" ht="15">
      <c r="A70" s="21"/>
      <c r="B70" s="21"/>
      <c r="C70" s="24"/>
      <c r="D70" s="22"/>
      <c r="E70" s="22"/>
      <c r="F70" s="22"/>
      <c r="G70" s="22"/>
      <c r="H70" s="23"/>
      <c r="I70" s="22"/>
      <c r="J70" s="22"/>
      <c r="K70" s="23"/>
      <c r="L70" s="23"/>
      <c r="M70" s="22"/>
    </row>
    <row r="71" spans="1:13" ht="15">
      <c r="A71" s="21"/>
      <c r="B71" s="21"/>
      <c r="C71" s="24"/>
      <c r="D71" s="22"/>
      <c r="E71" s="22"/>
      <c r="F71" s="22"/>
      <c r="G71" s="22"/>
      <c r="H71" s="23"/>
      <c r="I71" s="22"/>
      <c r="J71" s="22"/>
      <c r="K71" s="23"/>
      <c r="L71" s="23"/>
      <c r="M71" s="22"/>
    </row>
    <row r="72" spans="3:12" ht="15">
      <c r="C72" s="2"/>
      <c r="D72" s="3"/>
      <c r="E72" s="3"/>
      <c r="F72" s="3"/>
      <c r="G72" s="3"/>
      <c r="H72" s="1"/>
      <c r="I72" s="3"/>
      <c r="J72" s="3"/>
      <c r="K72" s="1"/>
      <c r="L72" s="1"/>
    </row>
    <row r="73" spans="3:12" ht="15">
      <c r="C73" s="2"/>
      <c r="D73" s="3"/>
      <c r="E73" s="3"/>
      <c r="F73" s="3"/>
      <c r="G73" s="3"/>
      <c r="H73" s="1"/>
      <c r="I73" s="3"/>
      <c r="J73" s="3"/>
      <c r="K73" s="1"/>
      <c r="L73" s="1"/>
    </row>
    <row r="74" spans="3:12" ht="15">
      <c r="C74" s="2"/>
      <c r="D74" s="3"/>
      <c r="E74" s="3"/>
      <c r="F74" s="3"/>
      <c r="G74" s="3"/>
      <c r="H74" s="1"/>
      <c r="I74" s="3"/>
      <c r="J74" s="3"/>
      <c r="K74" s="1"/>
      <c r="L74" s="1"/>
    </row>
    <row r="75" spans="3:12" ht="15">
      <c r="C75" s="2"/>
      <c r="D75" s="3"/>
      <c r="E75" s="3"/>
      <c r="F75" s="3"/>
      <c r="G75" s="3"/>
      <c r="H75" s="1"/>
      <c r="I75" s="3"/>
      <c r="J75" s="3"/>
      <c r="K75" s="1"/>
      <c r="L75" s="1"/>
    </row>
    <row r="76" spans="3:12" ht="15">
      <c r="C76" s="2"/>
      <c r="D76" s="3"/>
      <c r="E76" s="3"/>
      <c r="F76" s="3"/>
      <c r="G76" s="3"/>
      <c r="H76" s="1"/>
      <c r="I76" s="3"/>
      <c r="J76" s="3"/>
      <c r="K76" s="1"/>
      <c r="L76" s="1"/>
    </row>
    <row r="77" spans="3:12" ht="15">
      <c r="C77" s="2"/>
      <c r="D77" s="3"/>
      <c r="E77" s="3"/>
      <c r="F77" s="3"/>
      <c r="G77" s="3"/>
      <c r="H77" s="1"/>
      <c r="I77" s="3"/>
      <c r="J77" s="3"/>
      <c r="K77" s="1"/>
      <c r="L77" s="1"/>
    </row>
    <row r="78" spans="3:12" ht="15">
      <c r="C78" s="2"/>
      <c r="D78" s="3"/>
      <c r="E78" s="3"/>
      <c r="F78" s="3"/>
      <c r="G78" s="3"/>
      <c r="H78" s="1"/>
      <c r="I78" s="3"/>
      <c r="J78" s="3"/>
      <c r="K78" s="1"/>
      <c r="L78" s="1"/>
    </row>
    <row r="79" spans="3:12" ht="15">
      <c r="C79" s="2"/>
      <c r="D79" s="3"/>
      <c r="E79" s="3"/>
      <c r="F79" s="3"/>
      <c r="G79" s="3"/>
      <c r="H79" s="1"/>
      <c r="I79" s="3"/>
      <c r="J79" s="3"/>
      <c r="K79" s="1"/>
      <c r="L79" s="1"/>
    </row>
    <row r="80" spans="3:12" ht="15">
      <c r="C80" s="2"/>
      <c r="D80" s="3"/>
      <c r="E80" s="3"/>
      <c r="F80" s="3"/>
      <c r="G80" s="3"/>
      <c r="H80" s="1"/>
      <c r="I80" s="3"/>
      <c r="J80" s="3"/>
      <c r="K80" s="1"/>
      <c r="L80" s="1"/>
    </row>
    <row r="81" spans="3:12" ht="15">
      <c r="C81" s="2"/>
      <c r="D81" s="3"/>
      <c r="E81" s="3"/>
      <c r="F81" s="3"/>
      <c r="G81" s="3"/>
      <c r="H81" s="1"/>
      <c r="I81" s="3"/>
      <c r="J81" s="3"/>
      <c r="K81" s="1"/>
      <c r="L81" s="1"/>
    </row>
    <row r="82" spans="3:12" ht="15">
      <c r="C82" s="2"/>
      <c r="D82" s="3"/>
      <c r="E82" s="3"/>
      <c r="F82" s="3"/>
      <c r="G82" s="3"/>
      <c r="H82" s="1"/>
      <c r="I82" s="3"/>
      <c r="J82" s="3"/>
      <c r="K82" s="1"/>
      <c r="L82" s="1"/>
    </row>
    <row r="83" spans="3:12" ht="15">
      <c r="C83" s="2"/>
      <c r="D83" s="3"/>
      <c r="E83" s="3"/>
      <c r="F83" s="3"/>
      <c r="G83" s="3"/>
      <c r="H83" s="1"/>
      <c r="I83" s="3"/>
      <c r="J83" s="3"/>
      <c r="K83" s="1"/>
      <c r="L83" s="1"/>
    </row>
    <row r="84" spans="3:12" ht="15">
      <c r="C84" s="2"/>
      <c r="D84" s="3"/>
      <c r="E84" s="3"/>
      <c r="F84" s="3"/>
      <c r="G84" s="3"/>
      <c r="H84" s="1"/>
      <c r="I84" s="3"/>
      <c r="J84" s="3"/>
      <c r="K84" s="1"/>
      <c r="L84" s="1"/>
    </row>
    <row r="85" spans="3:12" ht="15">
      <c r="C85" s="2"/>
      <c r="D85" s="3"/>
      <c r="E85" s="3"/>
      <c r="F85" s="3"/>
      <c r="G85" s="3"/>
      <c r="H85" s="1"/>
      <c r="I85" s="3"/>
      <c r="J85" s="3"/>
      <c r="K85" s="1"/>
      <c r="L85" s="1"/>
    </row>
    <row r="86" spans="3:12" ht="15">
      <c r="C86" s="2"/>
      <c r="D86" s="3"/>
      <c r="E86" s="3"/>
      <c r="F86" s="3"/>
      <c r="G86" s="3"/>
      <c r="H86" s="1"/>
      <c r="I86" s="3"/>
      <c r="J86" s="3"/>
      <c r="K86" s="1"/>
      <c r="L86" s="1"/>
    </row>
    <row r="87" spans="3:12" ht="15">
      <c r="C87" s="2"/>
      <c r="D87" s="3"/>
      <c r="E87" s="3"/>
      <c r="F87" s="3"/>
      <c r="G87" s="3"/>
      <c r="H87" s="1"/>
      <c r="I87" s="3"/>
      <c r="J87" s="3"/>
      <c r="K87" s="1"/>
      <c r="L87" s="1"/>
    </row>
    <row r="88" spans="3:12" ht="15">
      <c r="C88" s="2"/>
      <c r="D88" s="3"/>
      <c r="E88" s="3"/>
      <c r="F88" s="3"/>
      <c r="G88" s="3"/>
      <c r="H88" s="1"/>
      <c r="I88" s="3"/>
      <c r="J88" s="3"/>
      <c r="K88" s="1"/>
      <c r="L88" s="1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2012-12-04T10:47:13Z</cp:lastPrinted>
  <dcterms:created xsi:type="dcterms:W3CDTF">2012-09-26T09:49:13Z</dcterms:created>
  <dcterms:modified xsi:type="dcterms:W3CDTF">2012-12-04T11:04:14Z</dcterms:modified>
  <cp:category/>
  <cp:version/>
  <cp:contentType/>
  <cp:contentStatus/>
</cp:coreProperties>
</file>