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050" activeTab="2"/>
  </bookViews>
  <sheets>
    <sheet name="boiler 2" sheetId="1" r:id="rId1"/>
    <sheet name="termos" sheetId="2" r:id="rId2"/>
    <sheet name="termos on-off" sheetId="3" r:id="rId3"/>
    <sheet name="mini prop." sheetId="4" r:id="rId4"/>
    <sheet name="mini" sheetId="5" r:id="rId5"/>
    <sheet name="mini (2)" sheetId="6" r:id="rId6"/>
    <sheet name="boiler" sheetId="7" r:id="rId7"/>
    <sheet name="solido" sheetId="8" r:id="rId8"/>
    <sheet name="eulero" sheetId="9" r:id="rId9"/>
  </sheets>
  <definedNames/>
  <calcPr fullCalcOnLoad="1"/>
</workbook>
</file>

<file path=xl/sharedStrings.xml><?xml version="1.0" encoding="utf-8"?>
<sst xmlns="http://schemas.openxmlformats.org/spreadsheetml/2006/main" count="414" uniqueCount="102">
  <si>
    <t>U</t>
  </si>
  <si>
    <t>A</t>
  </si>
  <si>
    <t>d</t>
  </si>
  <si>
    <t>h</t>
  </si>
  <si>
    <t>m</t>
  </si>
  <si>
    <t>m2</t>
  </si>
  <si>
    <t>V</t>
  </si>
  <si>
    <t>m3</t>
  </si>
  <si>
    <t>Kg</t>
  </si>
  <si>
    <t>Pel</t>
  </si>
  <si>
    <t>watt</t>
  </si>
  <si>
    <t>Dt</t>
  </si>
  <si>
    <t>T (k)</t>
  </si>
  <si>
    <t>T (°C)</t>
  </si>
  <si>
    <t>w/m2 k</t>
  </si>
  <si>
    <t>UA</t>
  </si>
  <si>
    <t>mCt</t>
  </si>
  <si>
    <t>ct</t>
  </si>
  <si>
    <t>b</t>
  </si>
  <si>
    <t>dT</t>
  </si>
  <si>
    <t>Tnum</t>
  </si>
  <si>
    <t>Riscaldamento</t>
  </si>
  <si>
    <t>Solido immerso in</t>
  </si>
  <si>
    <t>un fluido caldo</t>
  </si>
  <si>
    <t>j/Kg K</t>
  </si>
  <si>
    <t>Tliq</t>
  </si>
  <si>
    <t>Ti</t>
  </si>
  <si>
    <t>t (s)</t>
  </si>
  <si>
    <t>Bilancio di energia per il corpo solido</t>
  </si>
  <si>
    <t>Rt</t>
  </si>
  <si>
    <t>Tamb</t>
  </si>
  <si>
    <t>(qe - qd) dt = m Ct dT</t>
  </si>
  <si>
    <t>(qe - (T-Ta)/Rt ) dt = m Ct dT</t>
  </si>
  <si>
    <t>BILANCIO DI ENERGIA</t>
  </si>
  <si>
    <t>(qe - (T-Ta)/Rt ) dt = m Ct DT</t>
  </si>
  <si>
    <t>t</t>
  </si>
  <si>
    <t>x(t)</t>
  </si>
  <si>
    <t>x'(t)</t>
  </si>
  <si>
    <t>dt</t>
  </si>
  <si>
    <t>Algoritmo di Eulero</t>
  </si>
  <si>
    <t>con la condizione iniziale x(0) = 1 nell'intervallo t[0, 4]</t>
  </si>
  <si>
    <t>T'</t>
  </si>
  <si>
    <t>Riscaldamento Boiler</t>
  </si>
  <si>
    <t>T(t) = Ta + Rt*Pel *( 1- e^(-t/mCtRt) )</t>
  </si>
  <si>
    <t>Soluzione analitica</t>
  </si>
  <si>
    <t>T'= DT/dt = (qe - (T-Ta)/Rt )  / m Ct</t>
  </si>
  <si>
    <t>ore</t>
  </si>
  <si>
    <t>Tiniz</t>
  </si>
  <si>
    <t>min</t>
  </si>
  <si>
    <t>10x10x20 cm</t>
  </si>
  <si>
    <t>lato</t>
  </si>
  <si>
    <t>altezza</t>
  </si>
  <si>
    <t>j/kg k</t>
  </si>
  <si>
    <t>w</t>
  </si>
  <si>
    <t>k/w</t>
  </si>
  <si>
    <t>s</t>
  </si>
  <si>
    <t>H18 =($B$5-(F18-$B$6)/$B$14)/$B$9</t>
  </si>
  <si>
    <t>F19 =F18+H18*$B$15</t>
  </si>
  <si>
    <t>U= 1/Rt A</t>
  </si>
  <si>
    <t>Area</t>
  </si>
  <si>
    <t>k</t>
  </si>
  <si>
    <t>J/kg k</t>
  </si>
  <si>
    <t>Celle EXCEL</t>
  </si>
  <si>
    <t>t= Q / Pel</t>
  </si>
  <si>
    <t>Senza dispersioni (DT=10):</t>
  </si>
  <si>
    <t>sec</t>
  </si>
  <si>
    <t>s_iso</t>
  </si>
  <si>
    <t>k iso</t>
  </si>
  <si>
    <t>w/m k</t>
  </si>
  <si>
    <t>Q= m ct DT (joule)</t>
  </si>
  <si>
    <t>sec.</t>
  </si>
  <si>
    <t>Tsp</t>
  </si>
  <si>
    <t>Riscaldamento Boiler e controllo ON-OFF</t>
  </si>
  <si>
    <t>40°c</t>
  </si>
  <si>
    <t>e</t>
  </si>
  <si>
    <t>Pel0</t>
  </si>
  <si>
    <t>(NB: fino a 31 ok poi diverge)</t>
  </si>
  <si>
    <t>Riscaldamento Boiler e controllo PROPORZIONALE</t>
  </si>
  <si>
    <t>Pel.</t>
  </si>
  <si>
    <t>=SE(($B$8-F22)&gt;1;$B$4;$B$5+$B$4*(ASS(F22-$B$8)))</t>
  </si>
  <si>
    <t>kint</t>
  </si>
  <si>
    <t>eT</t>
  </si>
  <si>
    <t>Int(eT)</t>
  </si>
  <si>
    <t>kp</t>
  </si>
  <si>
    <t>diametro</t>
  </si>
  <si>
    <t>haria</t>
  </si>
  <si>
    <t>hacqua</t>
  </si>
  <si>
    <t>U = 1/Rt A</t>
  </si>
  <si>
    <t>Trasmittanza termica</t>
  </si>
  <si>
    <t>PROP. + INTEGRALE CON Ki OTTIMO</t>
  </si>
  <si>
    <t>PROP. + INTEGRALE CON Ki eccessivo</t>
  </si>
  <si>
    <t>Controllo PROPORZIONALE</t>
  </si>
  <si>
    <t>Riscaldamento Termos  e controllo processo</t>
  </si>
  <si>
    <t>Riscaldamento Boiler e controllo processo</t>
  </si>
  <si>
    <t>diamatro</t>
  </si>
  <si>
    <t>TEORICA</t>
  </si>
  <si>
    <t>NUMERICA ON-OFF</t>
  </si>
  <si>
    <t>Int(e)</t>
  </si>
  <si>
    <t>(Pel - qd) dt = m Ct dT</t>
  </si>
  <si>
    <t>(Pel - (T-Ta)/Rt ) dt = m Ct dT</t>
  </si>
  <si>
    <t>(Pel - (T-Ta)/Rt ) dt = m Ct DT</t>
  </si>
  <si>
    <t>T'= DT/dt = (Pel - (T-Ta)/Rt )  / m Ct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</si>
</sst>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70" fontId="0" fillId="0" borderId="16" xfId="0" applyNumberFormat="1" applyBorder="1" applyAlignment="1">
      <alignment/>
    </xf>
    <xf numFmtId="0" fontId="0" fillId="33" borderId="16" xfId="0" applyFill="1" applyBorder="1" applyAlignment="1">
      <alignment/>
    </xf>
    <xf numFmtId="2" fontId="0" fillId="33" borderId="16" xfId="0" applyNumberFormat="1" applyFill="1" applyBorder="1" applyAlignment="1">
      <alignment/>
    </xf>
    <xf numFmtId="170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2" fontId="0" fillId="33" borderId="14" xfId="0" applyNumberFormat="1" applyFill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170" fontId="0" fillId="0" borderId="14" xfId="0" applyNumberFormat="1" applyBorder="1" applyAlignment="1">
      <alignment/>
    </xf>
    <xf numFmtId="170" fontId="0" fillId="33" borderId="14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170" fontId="0" fillId="0" borderId="14" xfId="0" applyNumberFormat="1" applyFill="1" applyBorder="1" applyAlignment="1">
      <alignment/>
    </xf>
    <xf numFmtId="170" fontId="0" fillId="0" borderId="16" xfId="0" applyNumberFormat="1" applyFill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2" fontId="38" fillId="0" borderId="16" xfId="0" applyNumberFormat="1" applyFont="1" applyBorder="1" applyAlignment="1">
      <alignment/>
    </xf>
    <xf numFmtId="2" fontId="38" fillId="0" borderId="12" xfId="0" applyNumberFormat="1" applyFont="1" applyBorder="1" applyAlignment="1">
      <alignment/>
    </xf>
    <xf numFmtId="2" fontId="38" fillId="0" borderId="20" xfId="0" applyNumberFormat="1" applyFont="1" applyBorder="1" applyAlignment="1">
      <alignment/>
    </xf>
    <xf numFmtId="170" fontId="38" fillId="0" borderId="14" xfId="0" applyNumberFormat="1" applyFont="1" applyBorder="1" applyAlignment="1">
      <alignment/>
    </xf>
    <xf numFmtId="0" fontId="38" fillId="0" borderId="12" xfId="0" applyFont="1" applyFill="1" applyBorder="1" applyAlignment="1">
      <alignment/>
    </xf>
    <xf numFmtId="2" fontId="38" fillId="0" borderId="16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2" fontId="38" fillId="33" borderId="16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2" fontId="38" fillId="0" borderId="18" xfId="0" applyNumberFormat="1" applyFont="1" applyBorder="1" applyAlignment="1">
      <alignment/>
    </xf>
    <xf numFmtId="0" fontId="38" fillId="0" borderId="24" xfId="0" applyFont="1" applyBorder="1" applyAlignment="1">
      <alignment/>
    </xf>
    <xf numFmtId="2" fontId="38" fillId="0" borderId="25" xfId="0" applyNumberFormat="1" applyFont="1" applyBorder="1" applyAlignment="1">
      <alignment/>
    </xf>
    <xf numFmtId="0" fontId="38" fillId="0" borderId="16" xfId="0" applyFont="1" applyBorder="1" applyAlignment="1">
      <alignment/>
    </xf>
    <xf numFmtId="2" fontId="38" fillId="0" borderId="24" xfId="0" applyNumberFormat="1" applyFont="1" applyBorder="1" applyAlignment="1">
      <alignment/>
    </xf>
    <xf numFmtId="2" fontId="38" fillId="0" borderId="26" xfId="0" applyNumberFormat="1" applyFont="1" applyBorder="1" applyAlignment="1">
      <alignment/>
    </xf>
    <xf numFmtId="170" fontId="38" fillId="0" borderId="27" xfId="0" applyNumberFormat="1" applyFont="1" applyBorder="1" applyAlignment="1">
      <alignment/>
    </xf>
    <xf numFmtId="170" fontId="38" fillId="0" borderId="16" xfId="0" applyNumberFormat="1" applyFont="1" applyBorder="1" applyAlignment="1">
      <alignment/>
    </xf>
    <xf numFmtId="0" fontId="38" fillId="0" borderId="16" xfId="0" applyFont="1" applyFill="1" applyBorder="1" applyAlignment="1">
      <alignment/>
    </xf>
    <xf numFmtId="2" fontId="38" fillId="0" borderId="12" xfId="0" applyNumberFormat="1" applyFont="1" applyFill="1" applyBorder="1" applyAlignment="1">
      <alignment/>
    </xf>
    <xf numFmtId="2" fontId="38" fillId="0" borderId="2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"/>
          <c:w val="0.9955"/>
          <c:h val="0.78925"/>
        </c:manualLayout>
      </c:layout>
      <c:scatterChart>
        <c:scatterStyle val="line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'boiler 2'!$B$24:$B$203</c:f>
              <c:numCache/>
            </c:numRef>
          </c:xVal>
          <c:yVal>
            <c:numRef>
              <c:f>'boiler 2'!$D$24:$D$178</c:f>
              <c:numCache/>
            </c:numRef>
          </c:yVal>
          <c:smooth val="0"/>
        </c:ser>
        <c:ser>
          <c:idx val="1"/>
          <c:order val="1"/>
          <c:tx>
            <c:v>T2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'boiler 2'!$B$24:$B$178</c:f>
              <c:numCache/>
            </c:numRef>
          </c:xVal>
          <c:yVal>
            <c:numRef>
              <c:f>'boiler 2'!$J$24:$J$178</c:f>
              <c:numCache/>
            </c:numRef>
          </c:yVal>
          <c:smooth val="0"/>
        </c:ser>
        <c:ser>
          <c:idx val="2"/>
          <c:order val="2"/>
          <c:tx>
            <c:v>t3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'boiler 2'!$B$24:$B$178</c:f>
              <c:numCache/>
            </c:numRef>
          </c:xVal>
          <c:yVal>
            <c:numRef>
              <c:f>'boiler 2'!$P$24:$P$178</c:f>
              <c:numCache/>
            </c:numRef>
          </c:yVal>
          <c:smooth val="0"/>
        </c:ser>
        <c:axId val="49530938"/>
        <c:axId val="43125259"/>
      </c:scatterChart>
      <c:valAx>
        <c:axId val="4953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259"/>
        <c:crosses val="autoZero"/>
        <c:crossBetween val="midCat"/>
        <c:dispUnits/>
      </c:valAx>
      <c:valAx>
        <c:axId val="43125259"/>
        <c:scaling>
          <c:orientation val="minMax"/>
          <c:min val="39.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30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5"/>
          <c:y val="0.02575"/>
          <c:w val="0.509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5375"/>
          <c:w val="0.9845"/>
          <c:h val="0.7555"/>
        </c:manualLayout>
      </c:layout>
      <c:scatterChart>
        <c:scatterStyle val="line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termos!$B$24:$B$203</c:f>
              <c:numCache/>
            </c:numRef>
          </c:xVal>
          <c:yVal>
            <c:numRef>
              <c:f>termos!$D$24:$D$178</c:f>
              <c:numCache/>
            </c:numRef>
          </c:yVal>
          <c:smooth val="0"/>
        </c:ser>
        <c:ser>
          <c:idx val="1"/>
          <c:order val="1"/>
          <c:tx>
            <c:v>T2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termos!$B$24:$B$178</c:f>
              <c:numCache/>
            </c:numRef>
          </c:xVal>
          <c:yVal>
            <c:numRef>
              <c:f>termos!$J$24:$J$178</c:f>
              <c:numCache/>
            </c:numRef>
          </c:yVal>
          <c:smooth val="0"/>
        </c:ser>
        <c:ser>
          <c:idx val="2"/>
          <c:order val="2"/>
          <c:tx>
            <c:v>T3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termos!$B$24:$B$178</c:f>
              <c:numCache/>
            </c:numRef>
          </c:xVal>
          <c:yVal>
            <c:numRef>
              <c:f>termos!$P$24:$P$178</c:f>
              <c:numCache/>
            </c:numRef>
          </c:yVal>
          <c:smooth val="0"/>
        </c:ser>
        <c:axId val="52583012"/>
        <c:axId val="3485061"/>
      </c:scatterChart>
      <c:valAx>
        <c:axId val="52583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061"/>
        <c:crosses val="autoZero"/>
        <c:crossBetween val="midCat"/>
        <c:dispUnits/>
      </c:valAx>
      <c:valAx>
        <c:axId val="3485061"/>
        <c:scaling>
          <c:orientation val="minMax"/>
          <c:min val="39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30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25"/>
          <c:y val="0.0285"/>
          <c:w val="0.4275"/>
          <c:h val="0.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5"/>
          <c:y val="0.14975"/>
          <c:w val="0.94975"/>
          <c:h val="0.749"/>
        </c:manualLayout>
      </c:layout>
      <c:scatterChart>
        <c:scatterStyle val="line"/>
        <c:varyColors val="0"/>
        <c:ser>
          <c:idx val="0"/>
          <c:order val="0"/>
          <c:tx>
            <c:strRef>
              <c:f>'termos on-off'!$E$20</c:f>
              <c:strCache>
                <c:ptCount val="1"/>
                <c:pt idx="0">
                  <c:v>T (°C)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'termos on-off'!$B$21:$B$200</c:f>
              <c:numCache/>
            </c:numRef>
          </c:xVal>
          <c:yVal>
            <c:numRef>
              <c:f>'termos on-off'!$G$21:$G$200</c:f>
              <c:numCache/>
            </c:numRef>
          </c:yVal>
          <c:smooth val="0"/>
        </c:ser>
        <c:axId val="31365550"/>
        <c:axId val="13854495"/>
      </c:scatterChart>
      <c:valAx>
        <c:axId val="3136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4495"/>
        <c:crosses val="autoZero"/>
        <c:crossBetween val="midCat"/>
        <c:dispUnits/>
      </c:valAx>
      <c:valAx>
        <c:axId val="13854495"/>
        <c:scaling>
          <c:orientation val="minMax"/>
          <c:min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655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25"/>
          <c:y val="0.91575"/>
          <c:w val="0.1792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75"/>
          <c:y val="0.141"/>
          <c:w val="0.94925"/>
          <c:h val="0.75875"/>
        </c:manualLayout>
      </c:layout>
      <c:scatterChart>
        <c:scatterStyle val="line"/>
        <c:varyColors val="0"/>
        <c:ser>
          <c:idx val="0"/>
          <c:order val="0"/>
          <c:tx>
            <c:strRef>
              <c:f>'mini prop.'!$E$21</c:f>
              <c:strCache>
                <c:ptCount val="1"/>
                <c:pt idx="0">
                  <c:v>T (°C)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'mini prop.'!$B$22:$B$201</c:f>
              <c:numCache/>
            </c:numRef>
          </c:xVal>
          <c:yVal>
            <c:numRef>
              <c:f>'mini prop.'!$G$22:$G$201</c:f>
              <c:numCache/>
            </c:numRef>
          </c:yVal>
          <c:smooth val="0"/>
        </c:ser>
        <c:axId val="57581592"/>
        <c:axId val="48472281"/>
      </c:scatterChart>
      <c:valAx>
        <c:axId val="57581592"/>
        <c:scaling>
          <c:orientation val="minMax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2281"/>
        <c:crosses val="autoZero"/>
        <c:crossBetween val="midCat"/>
        <c:dispUnits/>
      </c:valAx>
      <c:valAx>
        <c:axId val="48472281"/>
        <c:scaling>
          <c:orientation val="minMax"/>
          <c:min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815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95"/>
          <c:y val="0.92125"/>
          <c:w val="0.181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75"/>
          <c:y val="0.10675"/>
          <c:w val="0.96025"/>
          <c:h val="0.8"/>
        </c:manualLayout>
      </c:layout>
      <c:scatterChart>
        <c:scatterStyle val="line"/>
        <c:varyColors val="0"/>
        <c:ser>
          <c:idx val="0"/>
          <c:order val="0"/>
          <c:tx>
            <c:strRef>
              <c:f>mini!$E$20</c:f>
              <c:strCache>
                <c:ptCount val="1"/>
                <c:pt idx="0">
                  <c:v>T (°C)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mini!$B$21:$B$42</c:f>
              <c:numCache/>
            </c:numRef>
          </c:xVal>
          <c:yVal>
            <c:numRef>
              <c:f>mini!$E$21:$E$42</c:f>
              <c:numCache/>
            </c:numRef>
          </c:yVal>
          <c:smooth val="0"/>
        </c:ser>
        <c:axId val="33597346"/>
        <c:axId val="33940659"/>
      </c:scatterChart>
      <c:val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659"/>
        <c:crosses val="autoZero"/>
        <c:crossBetween val="midCat"/>
        <c:dispUnits/>
      </c:valAx>
      <c:valAx>
        <c:axId val="33940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875"/>
          <c:y val="0.93675"/>
          <c:w val="0.138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75"/>
          <c:y val="0.10675"/>
          <c:w val="0.96025"/>
          <c:h val="0.8"/>
        </c:manualLayout>
      </c:layout>
      <c:scatterChart>
        <c:scatterStyle val="line"/>
        <c:varyColors val="0"/>
        <c:ser>
          <c:idx val="0"/>
          <c:order val="0"/>
          <c:tx>
            <c:strRef>
              <c:f>'mini (2)'!$E$20</c:f>
              <c:strCache>
                <c:ptCount val="1"/>
                <c:pt idx="0">
                  <c:v>T (°C)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'mini (2)'!$B$21:$B$42</c:f>
              <c:numCache/>
            </c:numRef>
          </c:xVal>
          <c:yVal>
            <c:numRef>
              <c:f>'mini (2)'!$E$21:$E$42</c:f>
              <c:numCache/>
            </c:numRef>
          </c:yVal>
          <c:smooth val="0"/>
        </c:ser>
        <c:axId val="37030476"/>
        <c:axId val="64838829"/>
      </c:scatterChart>
      <c:val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8829"/>
        <c:crosses val="autoZero"/>
        <c:crossBetween val="midCat"/>
        <c:dispUnits/>
      </c:valAx>
      <c:valAx>
        <c:axId val="64838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875"/>
          <c:y val="0.93675"/>
          <c:w val="0.138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5"/>
          <c:y val="0.145"/>
          <c:w val="0.96475"/>
          <c:h val="0.73275"/>
        </c:manualLayout>
      </c:layout>
      <c:scatterChart>
        <c:scatterStyle val="line"/>
        <c:varyColors val="0"/>
        <c:ser>
          <c:idx val="0"/>
          <c:order val="0"/>
          <c:tx>
            <c:strRef>
              <c:f>boiler!$E$14</c:f>
              <c:strCache>
                <c:ptCount val="1"/>
                <c:pt idx="0">
                  <c:v>T (°C)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boiler!$B$15:$B$38</c:f>
              <c:numCache/>
            </c:numRef>
          </c:xVal>
          <c:yVal>
            <c:numRef>
              <c:f>boiler!$E$15:$E$38</c:f>
              <c:numCache/>
            </c:numRef>
          </c:yVal>
          <c:smooth val="0"/>
        </c:ser>
        <c:axId val="46678550"/>
        <c:axId val="17453767"/>
      </c:scatterChart>
      <c:valAx>
        <c:axId val="46678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767"/>
        <c:crosses val="autoZero"/>
        <c:crossBetween val="midCat"/>
        <c:dispUnits/>
      </c:val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575"/>
          <c:y val="0.9175"/>
          <c:w val="0.128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025"/>
          <c:w val="0.797"/>
          <c:h val="0.9565"/>
        </c:manualLayout>
      </c:layout>
      <c:scatterChart>
        <c:scatterStyle val="lineMarker"/>
        <c:varyColors val="0"/>
        <c:ser>
          <c:idx val="0"/>
          <c:order val="0"/>
          <c:tx>
            <c:v>fisica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solido!$A$21:$A$43</c:f>
              <c:numCache/>
            </c:numRef>
          </c:xVal>
          <c:yVal>
            <c:numRef>
              <c:f>solido!$B$21:$B$43</c:f>
              <c:numCache/>
            </c:numRef>
          </c:yVal>
          <c:smooth val="0"/>
        </c:ser>
        <c:ser>
          <c:idx val="1"/>
          <c:order val="1"/>
          <c:tx>
            <c:v>numerica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solido!$A$21:$A$43</c:f>
              <c:numCache/>
            </c:numRef>
          </c:xVal>
          <c:yVal>
            <c:numRef>
              <c:f>solido!$D$21:$D$43</c:f>
              <c:numCache/>
            </c:numRef>
          </c:yVal>
          <c:smooth val="0"/>
        </c:ser>
        <c:axId val="22866176"/>
        <c:axId val="4468993"/>
      </c:scatterChart>
      <c:val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8993"/>
        <c:crosses val="autoZero"/>
        <c:crossBetween val="midCat"/>
        <c:dispUnits/>
      </c:val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47"/>
          <c:w val="0.15475"/>
          <c:h val="0.0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9525</xdr:rowOff>
    </xdr:from>
    <xdr:to>
      <xdr:col>20</xdr:col>
      <xdr:colOff>0</xdr:colOff>
      <xdr:row>20</xdr:row>
      <xdr:rowOff>9525</xdr:rowOff>
    </xdr:to>
    <xdr:graphicFrame>
      <xdr:nvGraphicFramePr>
        <xdr:cNvPr id="1" name="Grafico 4"/>
        <xdr:cNvGraphicFramePr/>
      </xdr:nvGraphicFramePr>
      <xdr:xfrm>
        <a:off x="3933825" y="390525"/>
        <a:ext cx="48768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2</xdr:row>
      <xdr:rowOff>9525</xdr:rowOff>
    </xdr:from>
    <xdr:to>
      <xdr:col>20</xdr:col>
      <xdr:colOff>0</xdr:colOff>
      <xdr:row>20</xdr:row>
      <xdr:rowOff>19050</xdr:rowOff>
    </xdr:to>
    <xdr:graphicFrame>
      <xdr:nvGraphicFramePr>
        <xdr:cNvPr id="1" name="Grafico 4"/>
        <xdr:cNvGraphicFramePr/>
      </xdr:nvGraphicFramePr>
      <xdr:xfrm>
        <a:off x="3810000" y="390525"/>
        <a:ext cx="47434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28575</xdr:rowOff>
    </xdr:from>
    <xdr:to>
      <xdr:col>14</xdr:col>
      <xdr:colOff>447675</xdr:colOff>
      <xdr:row>17</xdr:row>
      <xdr:rowOff>9525</xdr:rowOff>
    </xdr:to>
    <xdr:graphicFrame>
      <xdr:nvGraphicFramePr>
        <xdr:cNvPr id="1" name="Grafico 4"/>
        <xdr:cNvGraphicFramePr/>
      </xdr:nvGraphicFramePr>
      <xdr:xfrm>
        <a:off x="4114800" y="219075"/>
        <a:ext cx="3962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</xdr:row>
      <xdr:rowOff>9525</xdr:rowOff>
    </xdr:from>
    <xdr:to>
      <xdr:col>15</xdr:col>
      <xdr:colOff>590550</xdr:colOff>
      <xdr:row>18</xdr:row>
      <xdr:rowOff>0</xdr:rowOff>
    </xdr:to>
    <xdr:graphicFrame>
      <xdr:nvGraphicFramePr>
        <xdr:cNvPr id="1" name="Grafico 4"/>
        <xdr:cNvGraphicFramePr/>
      </xdr:nvGraphicFramePr>
      <xdr:xfrm>
        <a:off x="4562475" y="200025"/>
        <a:ext cx="39243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</xdr:row>
      <xdr:rowOff>47625</xdr:rowOff>
    </xdr:from>
    <xdr:to>
      <xdr:col>11</xdr:col>
      <xdr:colOff>314325</xdr:colOff>
      <xdr:row>8</xdr:row>
      <xdr:rowOff>123825</xdr:rowOff>
    </xdr:to>
    <xdr:sp>
      <xdr:nvSpPr>
        <xdr:cNvPr id="1" name="Cubo 2"/>
        <xdr:cNvSpPr>
          <a:spLocks/>
        </xdr:cNvSpPr>
      </xdr:nvSpPr>
      <xdr:spPr>
        <a:xfrm>
          <a:off x="5362575" y="428625"/>
          <a:ext cx="790575" cy="1219200"/>
        </a:xfrm>
        <a:prstGeom prst="cub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18</xdr:row>
      <xdr:rowOff>180975</xdr:rowOff>
    </xdr:from>
    <xdr:to>
      <xdr:col>16</xdr:col>
      <xdr:colOff>533400</xdr:colOff>
      <xdr:row>42</xdr:row>
      <xdr:rowOff>38100</xdr:rowOff>
    </xdr:to>
    <xdr:graphicFrame>
      <xdr:nvGraphicFramePr>
        <xdr:cNvPr id="2" name="Grafico 4"/>
        <xdr:cNvGraphicFramePr/>
      </xdr:nvGraphicFramePr>
      <xdr:xfrm>
        <a:off x="4314825" y="3609975"/>
        <a:ext cx="51054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</xdr:row>
      <xdr:rowOff>47625</xdr:rowOff>
    </xdr:from>
    <xdr:to>
      <xdr:col>12</xdr:col>
      <xdr:colOff>314325</xdr:colOff>
      <xdr:row>8</xdr:row>
      <xdr:rowOff>123825</xdr:rowOff>
    </xdr:to>
    <xdr:sp>
      <xdr:nvSpPr>
        <xdr:cNvPr id="1" name="Cubo 1"/>
        <xdr:cNvSpPr>
          <a:spLocks/>
        </xdr:cNvSpPr>
      </xdr:nvSpPr>
      <xdr:spPr>
        <a:xfrm>
          <a:off x="5876925" y="428625"/>
          <a:ext cx="790575" cy="1219200"/>
        </a:xfrm>
        <a:prstGeom prst="cub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18</xdr:row>
      <xdr:rowOff>180975</xdr:rowOff>
    </xdr:from>
    <xdr:to>
      <xdr:col>17</xdr:col>
      <xdr:colOff>533400</xdr:colOff>
      <xdr:row>42</xdr:row>
      <xdr:rowOff>38100</xdr:rowOff>
    </xdr:to>
    <xdr:graphicFrame>
      <xdr:nvGraphicFramePr>
        <xdr:cNvPr id="2" name="Grafico 4"/>
        <xdr:cNvGraphicFramePr/>
      </xdr:nvGraphicFramePr>
      <xdr:xfrm>
        <a:off x="4829175" y="3609975"/>
        <a:ext cx="51054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13</xdr:row>
      <xdr:rowOff>0</xdr:rowOff>
    </xdr:from>
    <xdr:to>
      <xdr:col>17</xdr:col>
      <xdr:colOff>85725</xdr:colOff>
      <xdr:row>31</xdr:row>
      <xdr:rowOff>0</xdr:rowOff>
    </xdr:to>
    <xdr:graphicFrame>
      <xdr:nvGraphicFramePr>
        <xdr:cNvPr id="1" name="Grafico 1"/>
        <xdr:cNvGraphicFramePr/>
      </xdr:nvGraphicFramePr>
      <xdr:xfrm>
        <a:off x="4133850" y="2476500"/>
        <a:ext cx="5505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</xdr:row>
      <xdr:rowOff>142875</xdr:rowOff>
    </xdr:from>
    <xdr:to>
      <xdr:col>10</xdr:col>
      <xdr:colOff>361950</xdr:colOff>
      <xdr:row>11</xdr:row>
      <xdr:rowOff>9525</xdr:rowOff>
    </xdr:to>
    <xdr:sp>
      <xdr:nvSpPr>
        <xdr:cNvPr id="2" name="Cubo 2"/>
        <xdr:cNvSpPr>
          <a:spLocks/>
        </xdr:cNvSpPr>
      </xdr:nvSpPr>
      <xdr:spPr>
        <a:xfrm>
          <a:off x="4686300" y="333375"/>
          <a:ext cx="952500" cy="1771650"/>
        </a:xfrm>
        <a:prstGeom prst="cub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19</xdr:row>
      <xdr:rowOff>0</xdr:rowOff>
    </xdr:from>
    <xdr:to>
      <xdr:col>13</xdr:col>
      <xdr:colOff>523875</xdr:colOff>
      <xdr:row>43</xdr:row>
      <xdr:rowOff>0</xdr:rowOff>
    </xdr:to>
    <xdr:graphicFrame>
      <xdr:nvGraphicFramePr>
        <xdr:cNvPr id="1" name="Grafico 1"/>
        <xdr:cNvGraphicFramePr/>
      </xdr:nvGraphicFramePr>
      <xdr:xfrm>
        <a:off x="2762250" y="3629025"/>
        <a:ext cx="5686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19050</xdr:colOff>
      <xdr:row>1</xdr:row>
      <xdr:rowOff>152400</xdr:rowOff>
    </xdr:from>
    <xdr:to>
      <xdr:col>6</xdr:col>
      <xdr:colOff>571500</xdr:colOff>
      <xdr:row>2</xdr:row>
      <xdr:rowOff>104775</xdr:rowOff>
    </xdr:to>
    <xdr:pic>
      <xdr:nvPicPr>
        <xdr:cNvPr id="2" name="Picture 6" descr="Formu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342900"/>
          <a:ext cx="1771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</xdr:row>
      <xdr:rowOff>38100</xdr:rowOff>
    </xdr:from>
    <xdr:to>
      <xdr:col>6</xdr:col>
      <xdr:colOff>304800</xdr:colOff>
      <xdr:row>4</xdr:row>
      <xdr:rowOff>171450</xdr:rowOff>
    </xdr:to>
    <xdr:pic>
      <xdr:nvPicPr>
        <xdr:cNvPr id="3" name="Picture 7" descr="Formu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6096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142875</xdr:rowOff>
    </xdr:from>
    <xdr:to>
      <xdr:col>8</xdr:col>
      <xdr:colOff>552450</xdr:colOff>
      <xdr:row>2</xdr:row>
      <xdr:rowOff>85725</xdr:rowOff>
    </xdr:to>
    <xdr:pic>
      <xdr:nvPicPr>
        <xdr:cNvPr id="4" name="Picture 8" descr="Formu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95800" y="333375"/>
          <a:ext cx="933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3</xdr:row>
      <xdr:rowOff>47625</xdr:rowOff>
    </xdr:from>
    <xdr:to>
      <xdr:col>9</xdr:col>
      <xdr:colOff>304800</xdr:colOff>
      <xdr:row>5</xdr:row>
      <xdr:rowOff>9525</xdr:rowOff>
    </xdr:to>
    <xdr:pic>
      <xdr:nvPicPr>
        <xdr:cNvPr id="5" name="Picture 9" descr="Formul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71950" y="619125"/>
          <a:ext cx="1619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8</xdr:row>
      <xdr:rowOff>19050</xdr:rowOff>
    </xdr:from>
    <xdr:to>
      <xdr:col>8</xdr:col>
      <xdr:colOff>0</xdr:colOff>
      <xdr:row>16</xdr:row>
      <xdr:rowOff>180975</xdr:rowOff>
    </xdr:to>
    <xdr:pic>
      <xdr:nvPicPr>
        <xdr:cNvPr id="6" name="Picture 17" descr="http://fisicatecnica.pbworks.com/f/1253713674/figura%203_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1543050"/>
          <a:ext cx="2466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9525</xdr:rowOff>
    </xdr:from>
    <xdr:to>
      <xdr:col>11</xdr:col>
      <xdr:colOff>285750</xdr:colOff>
      <xdr:row>16</xdr:row>
      <xdr:rowOff>85725</xdr:rowOff>
    </xdr:to>
    <xdr:sp>
      <xdr:nvSpPr>
        <xdr:cNvPr id="7" name="Operazione manuale 8"/>
        <xdr:cNvSpPr>
          <a:spLocks/>
        </xdr:cNvSpPr>
      </xdr:nvSpPr>
      <xdr:spPr>
        <a:xfrm>
          <a:off x="4943475" y="1533525"/>
          <a:ext cx="2047875" cy="1600200"/>
        </a:xfrm>
        <a:prstGeom prst="flowChartManualOperat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0</xdr:rowOff>
    </xdr:from>
    <xdr:to>
      <xdr:col>10</xdr:col>
      <xdr:colOff>57150</xdr:colOff>
      <xdr:row>13</xdr:row>
      <xdr:rowOff>152400</xdr:rowOff>
    </xdr:to>
    <xdr:sp>
      <xdr:nvSpPr>
        <xdr:cNvPr id="8" name="Cilindro 9"/>
        <xdr:cNvSpPr>
          <a:spLocks/>
        </xdr:cNvSpPr>
      </xdr:nvSpPr>
      <xdr:spPr>
        <a:xfrm>
          <a:off x="5800725" y="2095500"/>
          <a:ext cx="352425" cy="533400"/>
        </a:xfrm>
        <a:prstGeom prst="can">
          <a:avLst>
            <a:gd name="adj" fmla="val -33481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590550</xdr:colOff>
      <xdr:row>5</xdr:row>
      <xdr:rowOff>85725</xdr:rowOff>
    </xdr:from>
    <xdr:to>
      <xdr:col>8</xdr:col>
      <xdr:colOff>552450</xdr:colOff>
      <xdr:row>7</xdr:row>
      <xdr:rowOff>47625</xdr:rowOff>
    </xdr:to>
    <xdr:pic>
      <xdr:nvPicPr>
        <xdr:cNvPr id="9" name="Picture 7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19350" y="1038225"/>
          <a:ext cx="30099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104775</xdr:rowOff>
    </xdr:from>
    <xdr:to>
      <xdr:col>1</xdr:col>
      <xdr:colOff>152400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527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10</xdr:col>
      <xdr:colOff>266700</xdr:colOff>
      <xdr:row>12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636270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7109375" style="0" customWidth="1"/>
    <col min="2" max="2" width="6.8515625" style="0" customWidth="1"/>
    <col min="3" max="3" width="6.57421875" style="0" bestFit="1" customWidth="1"/>
    <col min="4" max="4" width="6.421875" style="0" bestFit="1" customWidth="1"/>
    <col min="5" max="5" width="5.57421875" style="0" customWidth="1"/>
    <col min="6" max="6" width="6.28125" style="0" bestFit="1" customWidth="1"/>
    <col min="7" max="7" width="7.421875" style="0" bestFit="1" customWidth="1"/>
    <col min="8" max="9" width="6.421875" style="0" bestFit="1" customWidth="1"/>
    <col min="10" max="10" width="5.57421875" style="0" bestFit="1" customWidth="1"/>
    <col min="11" max="11" width="5.421875" style="0" bestFit="1" customWidth="1"/>
    <col min="12" max="13" width="7.421875" style="0" bestFit="1" customWidth="1"/>
    <col min="14" max="14" width="7.140625" style="0" bestFit="1" customWidth="1"/>
    <col min="15" max="15" width="6.421875" style="0" bestFit="1" customWidth="1"/>
    <col min="16" max="16" width="5.57421875" style="0" bestFit="1" customWidth="1"/>
    <col min="17" max="17" width="5.421875" style="0" bestFit="1" customWidth="1"/>
    <col min="18" max="19" width="7.421875" style="0" bestFit="1" customWidth="1"/>
    <col min="20" max="20" width="7.140625" style="0" bestFit="1" customWidth="1"/>
  </cols>
  <sheetData>
    <row r="1" spans="1:3" ht="15">
      <c r="A1" s="1" t="s">
        <v>93</v>
      </c>
      <c r="B1" s="1"/>
      <c r="C1" s="1"/>
    </row>
    <row r="3" spans="1:5" ht="15">
      <c r="A3" t="s">
        <v>17</v>
      </c>
      <c r="B3">
        <v>4186</v>
      </c>
      <c r="C3" t="s">
        <v>52</v>
      </c>
      <c r="E3" s="1" t="s">
        <v>33</v>
      </c>
    </row>
    <row r="4" spans="1:5" ht="15">
      <c r="A4" t="s">
        <v>9</v>
      </c>
      <c r="B4">
        <v>1500</v>
      </c>
      <c r="C4" t="s">
        <v>53</v>
      </c>
      <c r="E4" t="s">
        <v>98</v>
      </c>
    </row>
    <row r="5" spans="1:5" ht="15">
      <c r="A5" t="s">
        <v>30</v>
      </c>
      <c r="B5">
        <v>303</v>
      </c>
      <c r="C5" t="s">
        <v>60</v>
      </c>
      <c r="E5" t="s">
        <v>99</v>
      </c>
    </row>
    <row r="6" spans="1:5" ht="15">
      <c r="A6" t="s">
        <v>47</v>
      </c>
      <c r="B6">
        <f>273+15</f>
        <v>288</v>
      </c>
      <c r="C6" t="s">
        <v>60</v>
      </c>
      <c r="E6" t="s">
        <v>100</v>
      </c>
    </row>
    <row r="7" spans="1:3" ht="15">
      <c r="A7" t="s">
        <v>71</v>
      </c>
      <c r="B7">
        <v>313</v>
      </c>
      <c r="C7" t="s">
        <v>60</v>
      </c>
    </row>
    <row r="8" spans="1:5" ht="15">
      <c r="A8" t="s">
        <v>16</v>
      </c>
      <c r="B8">
        <f>B13*B3</f>
        <v>333119.26375000016</v>
      </c>
      <c r="E8" t="s">
        <v>101</v>
      </c>
    </row>
    <row r="9" spans="1:3" ht="15">
      <c r="A9" t="s">
        <v>84</v>
      </c>
      <c r="B9">
        <v>0.55</v>
      </c>
      <c r="C9" t="s">
        <v>4</v>
      </c>
    </row>
    <row r="10" spans="1:5" ht="15">
      <c r="A10" t="s">
        <v>51</v>
      </c>
      <c r="B10">
        <v>0.65</v>
      </c>
      <c r="C10" t="s">
        <v>4</v>
      </c>
      <c r="E10" t="s">
        <v>44</v>
      </c>
    </row>
    <row r="11" spans="1:5" ht="15">
      <c r="A11" t="s">
        <v>1</v>
      </c>
      <c r="B11">
        <f>2*3.14*B9^2/4+3.14*B9*B10</f>
        <v>1.5974750000000002</v>
      </c>
      <c r="C11" t="s">
        <v>5</v>
      </c>
      <c r="E11" t="s">
        <v>43</v>
      </c>
    </row>
    <row r="12" spans="1:16" ht="15">
      <c r="A12" t="s">
        <v>6</v>
      </c>
      <c r="B12">
        <f>3.14*(B9-B14*2)^2/4*B10-2*3.14*B9^2/4*B14</f>
        <v>0.07957937500000004</v>
      </c>
      <c r="C12" t="s">
        <v>7</v>
      </c>
      <c r="P12" t="s">
        <v>65</v>
      </c>
    </row>
    <row r="13" spans="1:3" ht="15">
      <c r="A13" t="s">
        <v>4</v>
      </c>
      <c r="B13">
        <f>1000*B12</f>
        <v>79.57937500000004</v>
      </c>
      <c r="C13" t="s">
        <v>8</v>
      </c>
    </row>
    <row r="14" spans="1:3" ht="15">
      <c r="A14" t="s">
        <v>66</v>
      </c>
      <c r="B14">
        <v>0.05</v>
      </c>
      <c r="C14" t="s">
        <v>4</v>
      </c>
    </row>
    <row r="15" spans="1:3" ht="15">
      <c r="A15" t="s">
        <v>67</v>
      </c>
      <c r="B15">
        <v>0.04</v>
      </c>
      <c r="C15" t="s">
        <v>68</v>
      </c>
    </row>
    <row r="16" spans="1:5" ht="15">
      <c r="A16" t="s">
        <v>85</v>
      </c>
      <c r="B16">
        <v>20</v>
      </c>
      <c r="E16" t="s">
        <v>88</v>
      </c>
    </row>
    <row r="17" spans="1:7" ht="15">
      <c r="A17" t="s">
        <v>86</v>
      </c>
      <c r="B17">
        <v>400</v>
      </c>
      <c r="E17" t="s">
        <v>87</v>
      </c>
      <c r="G17" s="36">
        <f>1/(B18*B11)</f>
        <v>0.7677543186180422</v>
      </c>
    </row>
    <row r="18" spans="1:3" ht="15">
      <c r="A18" t="s">
        <v>29</v>
      </c>
      <c r="B18" s="38">
        <f>B14/(B11*B15)+1/(B11*$B$16)+1/(B11*$B$17)</f>
        <v>0.815349222992535</v>
      </c>
      <c r="C18" t="s">
        <v>54</v>
      </c>
    </row>
    <row r="19" spans="1:4" ht="15">
      <c r="A19" s="10" t="s">
        <v>80</v>
      </c>
      <c r="B19" s="12">
        <v>0</v>
      </c>
      <c r="C19" s="12">
        <v>0.0075</v>
      </c>
      <c r="D19" s="12">
        <v>0.02</v>
      </c>
    </row>
    <row r="20" spans="1:2" ht="15">
      <c r="A20" s="10" t="s">
        <v>83</v>
      </c>
      <c r="B20" s="10">
        <f>B4</f>
        <v>1500</v>
      </c>
    </row>
    <row r="21" spans="1:3" ht="15.75" thickBot="1">
      <c r="A21" t="s">
        <v>38</v>
      </c>
      <c r="B21">
        <v>30</v>
      </c>
      <c r="C21" t="s">
        <v>55</v>
      </c>
    </row>
    <row r="22" spans="3:20" s="39" customFormat="1" ht="12" thickBot="1">
      <c r="C22" s="40" t="s">
        <v>91</v>
      </c>
      <c r="D22" s="41"/>
      <c r="E22" s="41"/>
      <c r="F22" s="41"/>
      <c r="G22" s="41"/>
      <c r="H22" s="42"/>
      <c r="I22" s="40" t="s">
        <v>89</v>
      </c>
      <c r="J22" s="41"/>
      <c r="K22" s="41"/>
      <c r="L22" s="41"/>
      <c r="M22" s="41"/>
      <c r="N22" s="42"/>
      <c r="O22" s="40" t="s">
        <v>90</v>
      </c>
      <c r="P22" s="41"/>
      <c r="Q22" s="41"/>
      <c r="R22" s="41"/>
      <c r="S22" s="41"/>
      <c r="T22" s="42"/>
    </row>
    <row r="23" spans="1:20" s="39" customFormat="1" ht="11.25">
      <c r="A23" s="43" t="s">
        <v>27</v>
      </c>
      <c r="B23" s="44" t="s">
        <v>48</v>
      </c>
      <c r="C23" s="43" t="s">
        <v>20</v>
      </c>
      <c r="D23" s="43" t="s">
        <v>20</v>
      </c>
      <c r="E23" s="45" t="s">
        <v>81</v>
      </c>
      <c r="F23" s="45" t="s">
        <v>82</v>
      </c>
      <c r="G23" s="45" t="s">
        <v>9</v>
      </c>
      <c r="H23" s="46" t="s">
        <v>41</v>
      </c>
      <c r="I23" s="43" t="s">
        <v>20</v>
      </c>
      <c r="J23" s="43" t="s">
        <v>20</v>
      </c>
      <c r="K23" s="45" t="s">
        <v>81</v>
      </c>
      <c r="L23" s="45" t="s">
        <v>82</v>
      </c>
      <c r="M23" s="45" t="s">
        <v>9</v>
      </c>
      <c r="N23" s="46" t="s">
        <v>41</v>
      </c>
      <c r="O23" s="43" t="s">
        <v>20</v>
      </c>
      <c r="P23" s="43" t="s">
        <v>20</v>
      </c>
      <c r="Q23" s="45" t="s">
        <v>81</v>
      </c>
      <c r="R23" s="45" t="s">
        <v>82</v>
      </c>
      <c r="S23" s="45" t="s">
        <v>9</v>
      </c>
      <c r="T23" s="46" t="s">
        <v>41</v>
      </c>
    </row>
    <row r="24" spans="1:20" s="39" customFormat="1" ht="11.25">
      <c r="A24" s="47">
        <v>0</v>
      </c>
      <c r="B24" s="48">
        <f>A24/60</f>
        <v>0</v>
      </c>
      <c r="C24" s="49">
        <f>$B$5</f>
        <v>303</v>
      </c>
      <c r="D24" s="48">
        <f>C24-273</f>
        <v>30</v>
      </c>
      <c r="E24" s="50">
        <f>$B$7-C24</f>
        <v>10</v>
      </c>
      <c r="F24" s="50">
        <v>0</v>
      </c>
      <c r="G24" s="50">
        <f>IF($B$20*E24+$B$19*F24&gt;$B$4,$B$4,$B$20*E24+$B$19*F24)</f>
        <v>1500</v>
      </c>
      <c r="H24" s="51">
        <f>(G24-(C24-$B$5)/$B$18)/$B$8</f>
        <v>0.0045028917965120215</v>
      </c>
      <c r="I24" s="49">
        <f>$B$5</f>
        <v>303</v>
      </c>
      <c r="J24" s="48">
        <f>I24-273</f>
        <v>30</v>
      </c>
      <c r="K24" s="50">
        <f>$B$7-I24</f>
        <v>10</v>
      </c>
      <c r="L24" s="50">
        <v>0</v>
      </c>
      <c r="M24" s="50">
        <f>IF($B$20*K24+$C$19*L24&gt;$B$4,$B$4,$B$20*K24+$C$19*L24)</f>
        <v>1500</v>
      </c>
      <c r="N24" s="51">
        <f>(M24-(I24-$B$5)/$B$18)/$B$8</f>
        <v>0.0045028917965120215</v>
      </c>
      <c r="O24" s="49">
        <f>$B$5</f>
        <v>303</v>
      </c>
      <c r="P24" s="48">
        <f>O24-273</f>
        <v>30</v>
      </c>
      <c r="Q24" s="50">
        <f>$B$7-O24</f>
        <v>10</v>
      </c>
      <c r="R24" s="50">
        <v>0</v>
      </c>
      <c r="S24" s="50">
        <f>IF($B$20*Q24+$D$19*R24&gt;$B$4,$B$4,$B$20*Q24+$D$19*R24)</f>
        <v>1500</v>
      </c>
      <c r="T24" s="51">
        <f>(S24-(O24-$B$5)/$B$18)/$B$8</f>
        <v>0.0045028917965120215</v>
      </c>
    </row>
    <row r="25" spans="1:20" s="39" customFormat="1" ht="11.25">
      <c r="A25" s="47">
        <f>B21</f>
        <v>30</v>
      </c>
      <c r="B25" s="48">
        <f aca="true" t="shared" si="0" ref="B25:B63">A25/60</f>
        <v>0.5</v>
      </c>
      <c r="C25" s="49">
        <f aca="true" t="shared" si="1" ref="C25:C88">C24+H24*$B$21</f>
        <v>303.13508675389534</v>
      </c>
      <c r="D25" s="48">
        <f aca="true" t="shared" si="2" ref="D25:D63">C25-273</f>
        <v>30.135086753895337</v>
      </c>
      <c r="E25" s="50">
        <f aca="true" t="shared" si="3" ref="E25:E88">$B$7-C25</f>
        <v>9.864913246104663</v>
      </c>
      <c r="F25" s="50">
        <f aca="true" t="shared" si="4" ref="F25:F88">F24+$B$19*E24*A25</f>
        <v>0</v>
      </c>
      <c r="G25" s="50">
        <f aca="true" t="shared" si="5" ref="G25:G88">IF($B$20*E25+$B$19*F25&gt;$B$4,$B$4,$B$20*E25+$B$19*F25)</f>
        <v>1500</v>
      </c>
      <c r="H25" s="51">
        <f aca="true" t="shared" si="6" ref="H25:H88">(G25-(C25-$B$5)/$B$18)/$B$8</f>
        <v>0.0045023944382277595</v>
      </c>
      <c r="I25" s="49">
        <f>I24+N24*$B$21</f>
        <v>303.13508675389534</v>
      </c>
      <c r="J25" s="48">
        <f>I25-273</f>
        <v>30.135086753895337</v>
      </c>
      <c r="K25" s="50">
        <f>$B$7-I25</f>
        <v>9.864913246104663</v>
      </c>
      <c r="L25" s="50">
        <f aca="true" t="shared" si="7" ref="L25:L88">L24+$C$19*K24*A25</f>
        <v>2.25</v>
      </c>
      <c r="M25" s="50">
        <f aca="true" t="shared" si="8" ref="M25:M88">IF($B$20*K25+$C$19*L25&gt;$B$4,$B$4,$B$20*K25+$C$19*L25)</f>
        <v>1500</v>
      </c>
      <c r="N25" s="51">
        <f>(M25-(I25-$B$5)/$B$18)/$B$8</f>
        <v>0.0045023944382277595</v>
      </c>
      <c r="O25" s="49">
        <f>O24+T24*$B$21</f>
        <v>303.13508675389534</v>
      </c>
      <c r="P25" s="48">
        <f>O25-273</f>
        <v>30.135086753895337</v>
      </c>
      <c r="Q25" s="50">
        <f>$B$7-O25</f>
        <v>9.864913246104663</v>
      </c>
      <c r="R25" s="50">
        <f>R24+$C$19*Q24*A25</f>
        <v>2.25</v>
      </c>
      <c r="S25" s="50">
        <f aca="true" t="shared" si="9" ref="S25:S88">IF($B$20*Q25+$D$19*R25&gt;$B$4,$B$4,$B$20*Q25+$D$19*R25)</f>
        <v>1500</v>
      </c>
      <c r="T25" s="51">
        <f>(S25-(O25-$B$5)/$B$18)/$B$8</f>
        <v>0.0045023944382277595</v>
      </c>
    </row>
    <row r="26" spans="1:20" s="39" customFormat="1" ht="11.25">
      <c r="A26" s="47">
        <f aca="true" t="shared" si="10" ref="A26:A63">A25+$B$21</f>
        <v>60</v>
      </c>
      <c r="B26" s="48">
        <f t="shared" si="0"/>
        <v>1</v>
      </c>
      <c r="C26" s="49">
        <f t="shared" si="1"/>
        <v>303.27015858704215</v>
      </c>
      <c r="D26" s="48">
        <f t="shared" si="2"/>
        <v>30.270158587042147</v>
      </c>
      <c r="E26" s="50">
        <f t="shared" si="3"/>
        <v>9.729841412957853</v>
      </c>
      <c r="F26" s="50">
        <f t="shared" si="4"/>
        <v>0</v>
      </c>
      <c r="G26" s="50">
        <f t="shared" si="5"/>
        <v>1500</v>
      </c>
      <c r="H26" s="51">
        <f t="shared" si="6"/>
        <v>0.004501897134878253</v>
      </c>
      <c r="I26" s="49">
        <f aca="true" t="shared" si="11" ref="I26:I89">I25+N25*$B$21</f>
        <v>303.27015858704215</v>
      </c>
      <c r="J26" s="48">
        <f aca="true" t="shared" si="12" ref="J26:J89">I26-273</f>
        <v>30.270158587042147</v>
      </c>
      <c r="K26" s="50">
        <f aca="true" t="shared" si="13" ref="K26:K89">$B$7-I26</f>
        <v>9.729841412957853</v>
      </c>
      <c r="L26" s="50">
        <f t="shared" si="7"/>
        <v>6.689210960747099</v>
      </c>
      <c r="M26" s="50">
        <f t="shared" si="8"/>
        <v>1500</v>
      </c>
      <c r="N26" s="51">
        <f aca="true" t="shared" si="14" ref="N26:N89">(M26-(I26-$B$5)/$B$18)/$B$8</f>
        <v>0.004501897134878253</v>
      </c>
      <c r="O26" s="49">
        <f aca="true" t="shared" si="15" ref="O26:O89">O25+T25*$B$21</f>
        <v>303.27015858704215</v>
      </c>
      <c r="P26" s="48">
        <f aca="true" t="shared" si="16" ref="P26:P89">O26-273</f>
        <v>30.270158587042147</v>
      </c>
      <c r="Q26" s="50">
        <f aca="true" t="shared" si="17" ref="Q26:Q89">$B$7-O26</f>
        <v>9.729841412957853</v>
      </c>
      <c r="R26" s="50">
        <f aca="true" t="shared" si="18" ref="R26:R89">R25+$C$19*Q25*A26</f>
        <v>6.689210960747099</v>
      </c>
      <c r="S26" s="50">
        <f t="shared" si="9"/>
        <v>1500</v>
      </c>
      <c r="T26" s="51">
        <f aca="true" t="shared" si="19" ref="T26:T89">(S26-(O26-$B$5)/$B$18)/$B$8</f>
        <v>0.004501897134878253</v>
      </c>
    </row>
    <row r="27" spans="1:20" s="39" customFormat="1" ht="11.25">
      <c r="A27" s="47">
        <f t="shared" si="10"/>
        <v>90</v>
      </c>
      <c r="B27" s="48">
        <f t="shared" si="0"/>
        <v>1.5</v>
      </c>
      <c r="C27" s="49">
        <f t="shared" si="1"/>
        <v>303.4052155010885</v>
      </c>
      <c r="D27" s="48">
        <f t="shared" si="2"/>
        <v>30.40521550108849</v>
      </c>
      <c r="E27" s="50">
        <f t="shared" si="3"/>
        <v>9.594784498911508</v>
      </c>
      <c r="F27" s="50">
        <f t="shared" si="4"/>
        <v>0</v>
      </c>
      <c r="G27" s="50">
        <f t="shared" si="5"/>
        <v>1500</v>
      </c>
      <c r="H27" s="51">
        <f t="shared" si="6"/>
        <v>0.004501399886457436</v>
      </c>
      <c r="I27" s="49">
        <f t="shared" si="11"/>
        <v>303.4052155010885</v>
      </c>
      <c r="J27" s="48">
        <f t="shared" si="12"/>
        <v>30.40521550108849</v>
      </c>
      <c r="K27" s="50">
        <f t="shared" si="13"/>
        <v>9.594784498911508</v>
      </c>
      <c r="L27" s="50">
        <f t="shared" si="7"/>
        <v>13.25685391449365</v>
      </c>
      <c r="M27" s="50">
        <f t="shared" si="8"/>
        <v>1500</v>
      </c>
      <c r="N27" s="51">
        <f t="shared" si="14"/>
        <v>0.004501399886457436</v>
      </c>
      <c r="O27" s="49">
        <f t="shared" si="15"/>
        <v>303.4052155010885</v>
      </c>
      <c r="P27" s="48">
        <f t="shared" si="16"/>
        <v>30.40521550108849</v>
      </c>
      <c r="Q27" s="50">
        <f t="shared" si="17"/>
        <v>9.594784498911508</v>
      </c>
      <c r="R27" s="50">
        <f t="shared" si="18"/>
        <v>13.25685391449365</v>
      </c>
      <c r="S27" s="50">
        <f t="shared" si="9"/>
        <v>1500</v>
      </c>
      <c r="T27" s="51">
        <f t="shared" si="19"/>
        <v>0.004501399886457436</v>
      </c>
    </row>
    <row r="28" spans="1:20" s="39" customFormat="1" ht="11.25">
      <c r="A28" s="47">
        <f t="shared" si="10"/>
        <v>120</v>
      </c>
      <c r="B28" s="48">
        <f t="shared" si="0"/>
        <v>2</v>
      </c>
      <c r="C28" s="49">
        <f t="shared" si="1"/>
        <v>303.5402574976822</v>
      </c>
      <c r="D28" s="48">
        <f t="shared" si="2"/>
        <v>30.540257497682205</v>
      </c>
      <c r="E28" s="50">
        <f t="shared" si="3"/>
        <v>9.459742502317795</v>
      </c>
      <c r="F28" s="50">
        <f t="shared" si="4"/>
        <v>0</v>
      </c>
      <c r="G28" s="50">
        <f t="shared" si="5"/>
        <v>1500</v>
      </c>
      <c r="H28" s="51">
        <f t="shared" si="6"/>
        <v>0.0045009026929592405</v>
      </c>
      <c r="I28" s="49">
        <f t="shared" si="11"/>
        <v>303.5402574976822</v>
      </c>
      <c r="J28" s="48">
        <f t="shared" si="12"/>
        <v>30.540257497682205</v>
      </c>
      <c r="K28" s="50">
        <f t="shared" si="13"/>
        <v>9.459742502317795</v>
      </c>
      <c r="L28" s="50">
        <f t="shared" si="7"/>
        <v>21.892159963514004</v>
      </c>
      <c r="M28" s="50">
        <f t="shared" si="8"/>
        <v>1500</v>
      </c>
      <c r="N28" s="51">
        <f t="shared" si="14"/>
        <v>0.0045009026929592405</v>
      </c>
      <c r="O28" s="49">
        <f t="shared" si="15"/>
        <v>303.5402574976822</v>
      </c>
      <c r="P28" s="48">
        <f t="shared" si="16"/>
        <v>30.540257497682205</v>
      </c>
      <c r="Q28" s="50">
        <f t="shared" si="17"/>
        <v>9.459742502317795</v>
      </c>
      <c r="R28" s="50">
        <f t="shared" si="18"/>
        <v>21.892159963514004</v>
      </c>
      <c r="S28" s="50">
        <f t="shared" si="9"/>
        <v>1500</v>
      </c>
      <c r="T28" s="51">
        <f t="shared" si="19"/>
        <v>0.0045009026929592405</v>
      </c>
    </row>
    <row r="29" spans="1:20" s="39" customFormat="1" ht="11.25">
      <c r="A29" s="47">
        <f t="shared" si="10"/>
        <v>150</v>
      </c>
      <c r="B29" s="48">
        <f t="shared" si="0"/>
        <v>2.5</v>
      </c>
      <c r="C29" s="49">
        <f t="shared" si="1"/>
        <v>303.675284578471</v>
      </c>
      <c r="D29" s="48">
        <f t="shared" si="2"/>
        <v>30.675284578471008</v>
      </c>
      <c r="E29" s="50">
        <f t="shared" si="3"/>
        <v>9.324715421528992</v>
      </c>
      <c r="F29" s="50">
        <f t="shared" si="4"/>
        <v>0</v>
      </c>
      <c r="G29" s="50">
        <f t="shared" si="5"/>
        <v>1500</v>
      </c>
      <c r="H29" s="51">
        <f t="shared" si="6"/>
        <v>0.004500405554377599</v>
      </c>
      <c r="I29" s="49">
        <f t="shared" si="11"/>
        <v>303.675284578471</v>
      </c>
      <c r="J29" s="48">
        <f t="shared" si="12"/>
        <v>30.675284578471008</v>
      </c>
      <c r="K29" s="50">
        <f t="shared" si="13"/>
        <v>9.324715421528992</v>
      </c>
      <c r="L29" s="50">
        <f t="shared" si="7"/>
        <v>32.53437027862152</v>
      </c>
      <c r="M29" s="50">
        <f t="shared" si="8"/>
        <v>1500</v>
      </c>
      <c r="N29" s="51">
        <f t="shared" si="14"/>
        <v>0.004500405554377599</v>
      </c>
      <c r="O29" s="49">
        <f t="shared" si="15"/>
        <v>303.675284578471</v>
      </c>
      <c r="P29" s="48">
        <f t="shared" si="16"/>
        <v>30.675284578471008</v>
      </c>
      <c r="Q29" s="50">
        <f t="shared" si="17"/>
        <v>9.324715421528992</v>
      </c>
      <c r="R29" s="50">
        <f t="shared" si="18"/>
        <v>32.53437027862152</v>
      </c>
      <c r="S29" s="50">
        <f t="shared" si="9"/>
        <v>1500</v>
      </c>
      <c r="T29" s="51">
        <f t="shared" si="19"/>
        <v>0.004500405554377599</v>
      </c>
    </row>
    <row r="30" spans="1:20" s="39" customFormat="1" ht="11.25">
      <c r="A30" s="47">
        <f t="shared" si="10"/>
        <v>180</v>
      </c>
      <c r="B30" s="48">
        <f t="shared" si="0"/>
        <v>3</v>
      </c>
      <c r="C30" s="49">
        <f t="shared" si="1"/>
        <v>303.81029674510233</v>
      </c>
      <c r="D30" s="48">
        <f t="shared" si="2"/>
        <v>30.810296745102335</v>
      </c>
      <c r="E30" s="50">
        <f t="shared" si="3"/>
        <v>9.189703254897665</v>
      </c>
      <c r="F30" s="50">
        <f t="shared" si="4"/>
        <v>0</v>
      </c>
      <c r="G30" s="50">
        <f t="shared" si="5"/>
        <v>1500</v>
      </c>
      <c r="H30" s="51">
        <f t="shared" si="6"/>
        <v>0.004499908470706448</v>
      </c>
      <c r="I30" s="49">
        <f t="shared" si="11"/>
        <v>303.81029674510233</v>
      </c>
      <c r="J30" s="48">
        <f t="shared" si="12"/>
        <v>30.810296745102335</v>
      </c>
      <c r="K30" s="50">
        <f t="shared" si="13"/>
        <v>9.189703254897665</v>
      </c>
      <c r="L30" s="50">
        <f t="shared" si="7"/>
        <v>45.12273609768566</v>
      </c>
      <c r="M30" s="50">
        <f t="shared" si="8"/>
        <v>1500</v>
      </c>
      <c r="N30" s="51">
        <f t="shared" si="14"/>
        <v>0.004499908470706448</v>
      </c>
      <c r="O30" s="49">
        <f t="shared" si="15"/>
        <v>303.81029674510233</v>
      </c>
      <c r="P30" s="48">
        <f t="shared" si="16"/>
        <v>30.810296745102335</v>
      </c>
      <c r="Q30" s="50">
        <f t="shared" si="17"/>
        <v>9.189703254897665</v>
      </c>
      <c r="R30" s="50">
        <f t="shared" si="18"/>
        <v>45.12273609768566</v>
      </c>
      <c r="S30" s="50">
        <f t="shared" si="9"/>
        <v>1500</v>
      </c>
      <c r="T30" s="51">
        <f t="shared" si="19"/>
        <v>0.004499908470706448</v>
      </c>
    </row>
    <row r="31" spans="1:20" s="39" customFormat="1" ht="11.25">
      <c r="A31" s="47">
        <f t="shared" si="10"/>
        <v>210</v>
      </c>
      <c r="B31" s="48">
        <f t="shared" si="0"/>
        <v>3.5</v>
      </c>
      <c r="C31" s="49">
        <f t="shared" si="1"/>
        <v>303.9452939992235</v>
      </c>
      <c r="D31" s="48">
        <f t="shared" si="2"/>
        <v>30.94529399922351</v>
      </c>
      <c r="E31" s="50">
        <f t="shared" si="3"/>
        <v>9.054706000776491</v>
      </c>
      <c r="F31" s="50">
        <f t="shared" si="4"/>
        <v>0</v>
      </c>
      <c r="G31" s="50">
        <f t="shared" si="5"/>
        <v>1500</v>
      </c>
      <c r="H31" s="51">
        <f t="shared" si="6"/>
        <v>0.004499411441939721</v>
      </c>
      <c r="I31" s="49">
        <f t="shared" si="11"/>
        <v>303.9452939992235</v>
      </c>
      <c r="J31" s="48">
        <f t="shared" si="12"/>
        <v>30.94529399922351</v>
      </c>
      <c r="K31" s="50">
        <f t="shared" si="13"/>
        <v>9.054706000776491</v>
      </c>
      <c r="L31" s="50">
        <f t="shared" si="7"/>
        <v>59.59651872414948</v>
      </c>
      <c r="M31" s="50">
        <f t="shared" si="8"/>
        <v>1500</v>
      </c>
      <c r="N31" s="51">
        <f t="shared" si="14"/>
        <v>0.004499411441939721</v>
      </c>
      <c r="O31" s="49">
        <f t="shared" si="15"/>
        <v>303.9452939992235</v>
      </c>
      <c r="P31" s="48">
        <f t="shared" si="16"/>
        <v>30.94529399922351</v>
      </c>
      <c r="Q31" s="50">
        <f t="shared" si="17"/>
        <v>9.054706000776491</v>
      </c>
      <c r="R31" s="50">
        <f t="shared" si="18"/>
        <v>59.59651872414948</v>
      </c>
      <c r="S31" s="50">
        <f t="shared" si="9"/>
        <v>1500</v>
      </c>
      <c r="T31" s="51">
        <f t="shared" si="19"/>
        <v>0.004499411441939721</v>
      </c>
    </row>
    <row r="32" spans="1:20" s="39" customFormat="1" ht="11.25">
      <c r="A32" s="52">
        <f t="shared" si="10"/>
        <v>240</v>
      </c>
      <c r="B32" s="53">
        <f t="shared" si="0"/>
        <v>4</v>
      </c>
      <c r="C32" s="49">
        <f t="shared" si="1"/>
        <v>304.0802763424817</v>
      </c>
      <c r="D32" s="53">
        <f t="shared" si="2"/>
        <v>31.08027634248168</v>
      </c>
      <c r="E32" s="50">
        <f t="shared" si="3"/>
        <v>8.919723657518318</v>
      </c>
      <c r="F32" s="50">
        <f t="shared" si="4"/>
        <v>0</v>
      </c>
      <c r="G32" s="50">
        <f t="shared" si="5"/>
        <v>1500</v>
      </c>
      <c r="H32" s="51">
        <f t="shared" si="6"/>
        <v>0.004498914468071354</v>
      </c>
      <c r="I32" s="49">
        <f t="shared" si="11"/>
        <v>304.0802763424817</v>
      </c>
      <c r="J32" s="48">
        <f t="shared" si="12"/>
        <v>31.08027634248168</v>
      </c>
      <c r="K32" s="50">
        <f t="shared" si="13"/>
        <v>8.919723657518318</v>
      </c>
      <c r="L32" s="50">
        <f t="shared" si="7"/>
        <v>75.89498952554717</v>
      </c>
      <c r="M32" s="50">
        <f t="shared" si="8"/>
        <v>1500</v>
      </c>
      <c r="N32" s="51">
        <f t="shared" si="14"/>
        <v>0.004498914468071354</v>
      </c>
      <c r="O32" s="49">
        <f t="shared" si="15"/>
        <v>304.0802763424817</v>
      </c>
      <c r="P32" s="48">
        <f t="shared" si="16"/>
        <v>31.08027634248168</v>
      </c>
      <c r="Q32" s="50">
        <f t="shared" si="17"/>
        <v>8.919723657518318</v>
      </c>
      <c r="R32" s="50">
        <f t="shared" si="18"/>
        <v>75.89498952554717</v>
      </c>
      <c r="S32" s="50">
        <f t="shared" si="9"/>
        <v>1500</v>
      </c>
      <c r="T32" s="51">
        <f t="shared" si="19"/>
        <v>0.004498914468071354</v>
      </c>
    </row>
    <row r="33" spans="1:20" s="39" customFormat="1" ht="11.25">
      <c r="A33" s="47">
        <f t="shared" si="10"/>
        <v>270</v>
      </c>
      <c r="B33" s="48">
        <f t="shared" si="0"/>
        <v>4.5</v>
      </c>
      <c r="C33" s="49">
        <f t="shared" si="1"/>
        <v>304.21524377652383</v>
      </c>
      <c r="D33" s="48">
        <f t="shared" si="2"/>
        <v>31.215243776523835</v>
      </c>
      <c r="E33" s="50">
        <f t="shared" si="3"/>
        <v>8.784756223476165</v>
      </c>
      <c r="F33" s="50">
        <f t="shared" si="4"/>
        <v>0</v>
      </c>
      <c r="G33" s="50">
        <f t="shared" si="5"/>
        <v>1500</v>
      </c>
      <c r="H33" s="51">
        <f t="shared" si="6"/>
        <v>0.0044984175490952825</v>
      </c>
      <c r="I33" s="49">
        <f t="shared" si="11"/>
        <v>304.21524377652383</v>
      </c>
      <c r="J33" s="48">
        <f t="shared" si="12"/>
        <v>31.215243776523835</v>
      </c>
      <c r="K33" s="50">
        <f t="shared" si="13"/>
        <v>8.784756223476165</v>
      </c>
      <c r="L33" s="50">
        <f t="shared" si="7"/>
        <v>93.95742993202177</v>
      </c>
      <c r="M33" s="50">
        <f t="shared" si="8"/>
        <v>1500</v>
      </c>
      <c r="N33" s="51">
        <f t="shared" si="14"/>
        <v>0.0044984175490952825</v>
      </c>
      <c r="O33" s="49">
        <f t="shared" si="15"/>
        <v>304.21524377652383</v>
      </c>
      <c r="P33" s="48">
        <f t="shared" si="16"/>
        <v>31.215243776523835</v>
      </c>
      <c r="Q33" s="50">
        <f t="shared" si="17"/>
        <v>8.784756223476165</v>
      </c>
      <c r="R33" s="50">
        <f t="shared" si="18"/>
        <v>93.95742993202177</v>
      </c>
      <c r="S33" s="50">
        <f t="shared" si="9"/>
        <v>1500</v>
      </c>
      <c r="T33" s="51">
        <f t="shared" si="19"/>
        <v>0.0044984175490952825</v>
      </c>
    </row>
    <row r="34" spans="1:20" s="39" customFormat="1" ht="11.25">
      <c r="A34" s="47">
        <f t="shared" si="10"/>
        <v>300</v>
      </c>
      <c r="B34" s="48">
        <f t="shared" si="0"/>
        <v>5</v>
      </c>
      <c r="C34" s="49">
        <f t="shared" si="1"/>
        <v>304.3501963029967</v>
      </c>
      <c r="D34" s="48">
        <f t="shared" si="2"/>
        <v>31.35019630299672</v>
      </c>
      <c r="E34" s="50">
        <f t="shared" si="3"/>
        <v>8.649803697003279</v>
      </c>
      <c r="F34" s="50">
        <f t="shared" si="4"/>
        <v>0</v>
      </c>
      <c r="G34" s="50">
        <f t="shared" si="5"/>
        <v>1500</v>
      </c>
      <c r="H34" s="51">
        <f t="shared" si="6"/>
        <v>0.004497920685005445</v>
      </c>
      <c r="I34" s="49">
        <f t="shared" si="11"/>
        <v>304.3501963029967</v>
      </c>
      <c r="J34" s="48">
        <f t="shared" si="12"/>
        <v>31.35019630299672</v>
      </c>
      <c r="K34" s="50">
        <f t="shared" si="13"/>
        <v>8.649803697003279</v>
      </c>
      <c r="L34" s="50">
        <f t="shared" si="7"/>
        <v>113.72313143484314</v>
      </c>
      <c r="M34" s="50">
        <f t="shared" si="8"/>
        <v>1500</v>
      </c>
      <c r="N34" s="51">
        <f t="shared" si="14"/>
        <v>0.004497920685005445</v>
      </c>
      <c r="O34" s="49">
        <f t="shared" si="15"/>
        <v>304.3501963029967</v>
      </c>
      <c r="P34" s="48">
        <f t="shared" si="16"/>
        <v>31.35019630299672</v>
      </c>
      <c r="Q34" s="50">
        <f t="shared" si="17"/>
        <v>8.649803697003279</v>
      </c>
      <c r="R34" s="50">
        <f t="shared" si="18"/>
        <v>113.72313143484314</v>
      </c>
      <c r="S34" s="50">
        <f t="shared" si="9"/>
        <v>1500</v>
      </c>
      <c r="T34" s="51">
        <f t="shared" si="19"/>
        <v>0.004497920685005445</v>
      </c>
    </row>
    <row r="35" spans="1:20" s="39" customFormat="1" ht="11.25">
      <c r="A35" s="47">
        <f t="shared" si="10"/>
        <v>330</v>
      </c>
      <c r="B35" s="48">
        <f t="shared" si="0"/>
        <v>5.5</v>
      </c>
      <c r="C35" s="49">
        <f t="shared" si="1"/>
        <v>304.48513392354687</v>
      </c>
      <c r="D35" s="48">
        <f t="shared" si="2"/>
        <v>31.48513392354687</v>
      </c>
      <c r="E35" s="50">
        <f t="shared" si="3"/>
        <v>8.514866076453131</v>
      </c>
      <c r="F35" s="50">
        <f t="shared" si="4"/>
        <v>0</v>
      </c>
      <c r="G35" s="50">
        <f t="shared" si="5"/>
        <v>1500</v>
      </c>
      <c r="H35" s="51">
        <f t="shared" si="6"/>
        <v>0.0044974238757957774</v>
      </c>
      <c r="I35" s="49">
        <f t="shared" si="11"/>
        <v>304.48513392354687</v>
      </c>
      <c r="J35" s="48">
        <f t="shared" si="12"/>
        <v>31.48513392354687</v>
      </c>
      <c r="K35" s="50">
        <f t="shared" si="13"/>
        <v>8.514866076453131</v>
      </c>
      <c r="L35" s="50">
        <f t="shared" si="7"/>
        <v>135.13139558492625</v>
      </c>
      <c r="M35" s="50">
        <f t="shared" si="8"/>
        <v>1500</v>
      </c>
      <c r="N35" s="51">
        <f t="shared" si="14"/>
        <v>0.0044974238757957774</v>
      </c>
      <c r="O35" s="49">
        <f t="shared" si="15"/>
        <v>304.48513392354687</v>
      </c>
      <c r="P35" s="48">
        <f t="shared" si="16"/>
        <v>31.48513392354687</v>
      </c>
      <c r="Q35" s="50">
        <f t="shared" si="17"/>
        <v>8.514866076453131</v>
      </c>
      <c r="R35" s="50">
        <f t="shared" si="18"/>
        <v>135.13139558492625</v>
      </c>
      <c r="S35" s="50">
        <f t="shared" si="9"/>
        <v>1500</v>
      </c>
      <c r="T35" s="51">
        <f t="shared" si="19"/>
        <v>0.0044974238757957774</v>
      </c>
    </row>
    <row r="36" spans="1:20" s="39" customFormat="1" ht="11.25">
      <c r="A36" s="47">
        <f t="shared" si="10"/>
        <v>360</v>
      </c>
      <c r="B36" s="48">
        <f t="shared" si="0"/>
        <v>6</v>
      </c>
      <c r="C36" s="49">
        <f t="shared" si="1"/>
        <v>304.62005663982075</v>
      </c>
      <c r="D36" s="48">
        <f t="shared" si="2"/>
        <v>31.620056639820746</v>
      </c>
      <c r="E36" s="50">
        <f t="shared" si="3"/>
        <v>8.379943360179254</v>
      </c>
      <c r="F36" s="50">
        <f t="shared" si="4"/>
        <v>0</v>
      </c>
      <c r="G36" s="50">
        <f t="shared" si="5"/>
        <v>1500</v>
      </c>
      <c r="H36" s="51">
        <f t="shared" si="6"/>
        <v>0.00449692712146022</v>
      </c>
      <c r="I36" s="49">
        <f t="shared" si="11"/>
        <v>304.62005663982075</v>
      </c>
      <c r="J36" s="48">
        <f t="shared" si="12"/>
        <v>31.620056639820746</v>
      </c>
      <c r="K36" s="50">
        <f t="shared" si="13"/>
        <v>8.379943360179254</v>
      </c>
      <c r="L36" s="50">
        <f t="shared" si="7"/>
        <v>158.1215339913497</v>
      </c>
      <c r="M36" s="50">
        <f t="shared" si="8"/>
        <v>1500</v>
      </c>
      <c r="N36" s="51">
        <f t="shared" si="14"/>
        <v>0.00449692712146022</v>
      </c>
      <c r="O36" s="49">
        <f t="shared" si="15"/>
        <v>304.62005663982075</v>
      </c>
      <c r="P36" s="48">
        <f t="shared" si="16"/>
        <v>31.620056639820746</v>
      </c>
      <c r="Q36" s="50">
        <f t="shared" si="17"/>
        <v>8.379943360179254</v>
      </c>
      <c r="R36" s="50">
        <f t="shared" si="18"/>
        <v>158.1215339913497</v>
      </c>
      <c r="S36" s="50">
        <f t="shared" si="9"/>
        <v>1500</v>
      </c>
      <c r="T36" s="51">
        <f t="shared" si="19"/>
        <v>0.00449692712146022</v>
      </c>
    </row>
    <row r="37" spans="1:20" s="39" customFormat="1" ht="11.25">
      <c r="A37" s="47">
        <f t="shared" si="10"/>
        <v>390</v>
      </c>
      <c r="B37" s="48">
        <f t="shared" si="0"/>
        <v>6.5</v>
      </c>
      <c r="C37" s="49">
        <f t="shared" si="1"/>
        <v>304.75496445346454</v>
      </c>
      <c r="D37" s="48">
        <f t="shared" si="2"/>
        <v>31.754964453464538</v>
      </c>
      <c r="E37" s="50">
        <f t="shared" si="3"/>
        <v>8.245035546535462</v>
      </c>
      <c r="F37" s="50">
        <f t="shared" si="4"/>
        <v>0</v>
      </c>
      <c r="G37" s="50">
        <f t="shared" si="5"/>
        <v>1500</v>
      </c>
      <c r="H37" s="51">
        <f t="shared" si="6"/>
        <v>0.00449643042199271</v>
      </c>
      <c r="I37" s="49">
        <f t="shared" si="11"/>
        <v>304.75496445346454</v>
      </c>
      <c r="J37" s="48">
        <f t="shared" si="12"/>
        <v>31.754964453464538</v>
      </c>
      <c r="K37" s="50">
        <f t="shared" si="13"/>
        <v>8.245035546535462</v>
      </c>
      <c r="L37" s="50">
        <f t="shared" si="7"/>
        <v>182.63286831987404</v>
      </c>
      <c r="M37" s="50">
        <f t="shared" si="8"/>
        <v>1500</v>
      </c>
      <c r="N37" s="51">
        <f t="shared" si="14"/>
        <v>0.00449643042199271</v>
      </c>
      <c r="O37" s="49">
        <f t="shared" si="15"/>
        <v>304.75496445346454</v>
      </c>
      <c r="P37" s="48">
        <f t="shared" si="16"/>
        <v>31.754964453464538</v>
      </c>
      <c r="Q37" s="50">
        <f t="shared" si="17"/>
        <v>8.245035546535462</v>
      </c>
      <c r="R37" s="50">
        <f t="shared" si="18"/>
        <v>182.63286831987404</v>
      </c>
      <c r="S37" s="50">
        <f t="shared" si="9"/>
        <v>1500</v>
      </c>
      <c r="T37" s="51">
        <f t="shared" si="19"/>
        <v>0.00449643042199271</v>
      </c>
    </row>
    <row r="38" spans="1:20" s="39" customFormat="1" ht="11.25">
      <c r="A38" s="52">
        <f t="shared" si="10"/>
        <v>420</v>
      </c>
      <c r="B38" s="53">
        <f t="shared" si="0"/>
        <v>7</v>
      </c>
      <c r="C38" s="49">
        <f t="shared" si="1"/>
        <v>304.8898573661243</v>
      </c>
      <c r="D38" s="53">
        <f t="shared" si="2"/>
        <v>31.889857366124318</v>
      </c>
      <c r="E38" s="50">
        <f t="shared" si="3"/>
        <v>8.110142633875682</v>
      </c>
      <c r="F38" s="50">
        <f t="shared" si="4"/>
        <v>0</v>
      </c>
      <c r="G38" s="50">
        <f t="shared" si="5"/>
        <v>1500</v>
      </c>
      <c r="H38" s="51">
        <f t="shared" si="6"/>
        <v>0.004495933777387188</v>
      </c>
      <c r="I38" s="49">
        <f t="shared" si="11"/>
        <v>304.8898573661243</v>
      </c>
      <c r="J38" s="48">
        <f t="shared" si="12"/>
        <v>31.889857366124318</v>
      </c>
      <c r="K38" s="50">
        <f t="shared" si="13"/>
        <v>8.110142633875682</v>
      </c>
      <c r="L38" s="50">
        <f t="shared" si="7"/>
        <v>208.60473029146073</v>
      </c>
      <c r="M38" s="50">
        <f t="shared" si="8"/>
        <v>1500</v>
      </c>
      <c r="N38" s="51">
        <f t="shared" si="14"/>
        <v>0.004495933777387188</v>
      </c>
      <c r="O38" s="49">
        <f t="shared" si="15"/>
        <v>304.8898573661243</v>
      </c>
      <c r="P38" s="48">
        <f t="shared" si="16"/>
        <v>31.889857366124318</v>
      </c>
      <c r="Q38" s="50">
        <f t="shared" si="17"/>
        <v>8.110142633875682</v>
      </c>
      <c r="R38" s="50">
        <f t="shared" si="18"/>
        <v>208.60473029146073</v>
      </c>
      <c r="S38" s="50">
        <f t="shared" si="9"/>
        <v>1500</v>
      </c>
      <c r="T38" s="51">
        <f t="shared" si="19"/>
        <v>0.004495933777387188</v>
      </c>
    </row>
    <row r="39" spans="1:20" s="39" customFormat="1" ht="11.25">
      <c r="A39" s="52">
        <f t="shared" si="10"/>
        <v>450</v>
      </c>
      <c r="B39" s="53">
        <f t="shared" si="0"/>
        <v>7.5</v>
      </c>
      <c r="C39" s="49">
        <f t="shared" si="1"/>
        <v>305.02473537944593</v>
      </c>
      <c r="D39" s="53">
        <f t="shared" si="2"/>
        <v>32.02473537944593</v>
      </c>
      <c r="E39" s="50">
        <f t="shared" si="3"/>
        <v>7.975264620554071</v>
      </c>
      <c r="F39" s="50">
        <f t="shared" si="4"/>
        <v>0</v>
      </c>
      <c r="G39" s="50">
        <f t="shared" si="5"/>
        <v>1500</v>
      </c>
      <c r="H39" s="51">
        <f t="shared" si="6"/>
        <v>0.004495437187637594</v>
      </c>
      <c r="I39" s="49">
        <f t="shared" si="11"/>
        <v>305.02473537944593</v>
      </c>
      <c r="J39" s="48">
        <f t="shared" si="12"/>
        <v>32.02473537944593</v>
      </c>
      <c r="K39" s="50">
        <f t="shared" si="13"/>
        <v>7.975264620554071</v>
      </c>
      <c r="L39" s="50">
        <f t="shared" si="7"/>
        <v>235.97646168079115</v>
      </c>
      <c r="M39" s="50">
        <f t="shared" si="8"/>
        <v>1500</v>
      </c>
      <c r="N39" s="51">
        <f t="shared" si="14"/>
        <v>0.004495437187637594</v>
      </c>
      <c r="O39" s="49">
        <f t="shared" si="15"/>
        <v>305.02473537944593</v>
      </c>
      <c r="P39" s="48">
        <f t="shared" si="16"/>
        <v>32.02473537944593</v>
      </c>
      <c r="Q39" s="50">
        <f t="shared" si="17"/>
        <v>7.975264620554071</v>
      </c>
      <c r="R39" s="50">
        <f t="shared" si="18"/>
        <v>235.97646168079115</v>
      </c>
      <c r="S39" s="50">
        <f t="shared" si="9"/>
        <v>1500</v>
      </c>
      <c r="T39" s="51">
        <f t="shared" si="19"/>
        <v>0.004495437187637594</v>
      </c>
    </row>
    <row r="40" spans="1:20" s="39" customFormat="1" ht="11.25">
      <c r="A40" s="47">
        <f t="shared" si="10"/>
        <v>480</v>
      </c>
      <c r="B40" s="48">
        <f t="shared" si="0"/>
        <v>8</v>
      </c>
      <c r="C40" s="49">
        <f t="shared" si="1"/>
        <v>305.15959849507504</v>
      </c>
      <c r="D40" s="48">
        <f t="shared" si="2"/>
        <v>32.159598495075045</v>
      </c>
      <c r="E40" s="50">
        <f t="shared" si="3"/>
        <v>7.840401504924955</v>
      </c>
      <c r="F40" s="50">
        <f t="shared" si="4"/>
        <v>0</v>
      </c>
      <c r="G40" s="50">
        <f t="shared" si="5"/>
        <v>1500</v>
      </c>
      <c r="H40" s="51">
        <f t="shared" si="6"/>
        <v>0.004494940652737871</v>
      </c>
      <c r="I40" s="49">
        <f t="shared" si="11"/>
        <v>305.15959849507504</v>
      </c>
      <c r="J40" s="48">
        <f t="shared" si="12"/>
        <v>32.159598495075045</v>
      </c>
      <c r="K40" s="50">
        <f t="shared" si="13"/>
        <v>7.840401504924955</v>
      </c>
      <c r="L40" s="50">
        <f t="shared" si="7"/>
        <v>264.6874143147858</v>
      </c>
      <c r="M40" s="50">
        <f t="shared" si="8"/>
        <v>1500</v>
      </c>
      <c r="N40" s="51">
        <f t="shared" si="14"/>
        <v>0.004494940652737871</v>
      </c>
      <c r="O40" s="49">
        <f t="shared" si="15"/>
        <v>305.15959849507504</v>
      </c>
      <c r="P40" s="48">
        <f t="shared" si="16"/>
        <v>32.159598495075045</v>
      </c>
      <c r="Q40" s="50">
        <f t="shared" si="17"/>
        <v>7.840401504924955</v>
      </c>
      <c r="R40" s="50">
        <f t="shared" si="18"/>
        <v>264.6874143147858</v>
      </c>
      <c r="S40" s="50">
        <f t="shared" si="9"/>
        <v>1500</v>
      </c>
      <c r="T40" s="51">
        <f t="shared" si="19"/>
        <v>0.004494940652737871</v>
      </c>
    </row>
    <row r="41" spans="1:20" s="39" customFormat="1" ht="11.25">
      <c r="A41" s="47">
        <f t="shared" si="10"/>
        <v>510</v>
      </c>
      <c r="B41" s="48">
        <f t="shared" si="0"/>
        <v>8.5</v>
      </c>
      <c r="C41" s="49">
        <f t="shared" si="1"/>
        <v>305.29444671465717</v>
      </c>
      <c r="D41" s="48">
        <f t="shared" si="2"/>
        <v>32.29444671465717</v>
      </c>
      <c r="E41" s="50">
        <f t="shared" si="3"/>
        <v>7.70555328534283</v>
      </c>
      <c r="F41" s="50">
        <f t="shared" si="4"/>
        <v>0</v>
      </c>
      <c r="G41" s="50">
        <f t="shared" si="5"/>
        <v>1500</v>
      </c>
      <c r="H41" s="51">
        <f t="shared" si="6"/>
        <v>0.0044944441726819575</v>
      </c>
      <c r="I41" s="49">
        <f t="shared" si="11"/>
        <v>305.29444671465717</v>
      </c>
      <c r="J41" s="48">
        <f t="shared" si="12"/>
        <v>32.29444671465717</v>
      </c>
      <c r="K41" s="50">
        <f t="shared" si="13"/>
        <v>7.70555328534283</v>
      </c>
      <c r="L41" s="50">
        <f t="shared" si="7"/>
        <v>294.67695007112377</v>
      </c>
      <c r="M41" s="50">
        <f t="shared" si="8"/>
        <v>1500</v>
      </c>
      <c r="N41" s="51">
        <f t="shared" si="14"/>
        <v>0.0044944441726819575</v>
      </c>
      <c r="O41" s="49">
        <f t="shared" si="15"/>
        <v>305.29444671465717</v>
      </c>
      <c r="P41" s="48">
        <f t="shared" si="16"/>
        <v>32.29444671465717</v>
      </c>
      <c r="Q41" s="50">
        <f t="shared" si="17"/>
        <v>7.70555328534283</v>
      </c>
      <c r="R41" s="50">
        <f t="shared" si="18"/>
        <v>294.67695007112377</v>
      </c>
      <c r="S41" s="50">
        <f t="shared" si="9"/>
        <v>1500</v>
      </c>
      <c r="T41" s="51">
        <f t="shared" si="19"/>
        <v>0.0044944441726819575</v>
      </c>
    </row>
    <row r="42" spans="1:20" s="39" customFormat="1" ht="11.25">
      <c r="A42" s="47">
        <f t="shared" si="10"/>
        <v>540</v>
      </c>
      <c r="B42" s="48">
        <f t="shared" si="0"/>
        <v>9</v>
      </c>
      <c r="C42" s="49">
        <f t="shared" si="1"/>
        <v>305.42928003983764</v>
      </c>
      <c r="D42" s="48">
        <f t="shared" si="2"/>
        <v>32.429280039837636</v>
      </c>
      <c r="E42" s="50">
        <f t="shared" si="3"/>
        <v>7.570719960162364</v>
      </c>
      <c r="F42" s="50">
        <f t="shared" si="4"/>
        <v>0</v>
      </c>
      <c r="G42" s="50">
        <f t="shared" si="5"/>
        <v>1500</v>
      </c>
      <c r="H42" s="51">
        <f t="shared" si="6"/>
        <v>0.0044939477474637965</v>
      </c>
      <c r="I42" s="49">
        <f t="shared" si="11"/>
        <v>305.42928003983764</v>
      </c>
      <c r="J42" s="48">
        <f t="shared" si="12"/>
        <v>32.429280039837636</v>
      </c>
      <c r="K42" s="50">
        <f t="shared" si="13"/>
        <v>7.570719960162364</v>
      </c>
      <c r="L42" s="50">
        <f t="shared" si="7"/>
        <v>325.88444087676226</v>
      </c>
      <c r="M42" s="50">
        <f t="shared" si="8"/>
        <v>1500</v>
      </c>
      <c r="N42" s="51">
        <f t="shared" si="14"/>
        <v>0.0044939477474637965</v>
      </c>
      <c r="O42" s="49">
        <f t="shared" si="15"/>
        <v>305.42928003983764</v>
      </c>
      <c r="P42" s="48">
        <f t="shared" si="16"/>
        <v>32.429280039837636</v>
      </c>
      <c r="Q42" s="50">
        <f t="shared" si="17"/>
        <v>7.570719960162364</v>
      </c>
      <c r="R42" s="50">
        <f t="shared" si="18"/>
        <v>325.88444087676226</v>
      </c>
      <c r="S42" s="50">
        <f t="shared" si="9"/>
        <v>1500</v>
      </c>
      <c r="T42" s="51">
        <f t="shared" si="19"/>
        <v>0.0044939477474637965</v>
      </c>
    </row>
    <row r="43" spans="1:20" s="39" customFormat="1" ht="11.25">
      <c r="A43" s="52">
        <f t="shared" si="10"/>
        <v>570</v>
      </c>
      <c r="B43" s="53">
        <f t="shared" si="0"/>
        <v>9.5</v>
      </c>
      <c r="C43" s="66">
        <f t="shared" si="1"/>
        <v>305.56409847226155</v>
      </c>
      <c r="D43" s="53">
        <f t="shared" si="2"/>
        <v>32.56409847226155</v>
      </c>
      <c r="E43" s="67">
        <f t="shared" si="3"/>
        <v>7.4359015277384515</v>
      </c>
      <c r="F43" s="50">
        <f t="shared" si="4"/>
        <v>0</v>
      </c>
      <c r="G43" s="50">
        <f t="shared" si="5"/>
        <v>1500</v>
      </c>
      <c r="H43" s="51">
        <f t="shared" si="6"/>
        <v>0.004493451377077333</v>
      </c>
      <c r="I43" s="49">
        <f t="shared" si="11"/>
        <v>305.56409847226155</v>
      </c>
      <c r="J43" s="48">
        <f t="shared" si="12"/>
        <v>32.56409847226155</v>
      </c>
      <c r="K43" s="50">
        <f t="shared" si="13"/>
        <v>7.4359015277384515</v>
      </c>
      <c r="L43" s="50">
        <f t="shared" si="7"/>
        <v>358.24926870645635</v>
      </c>
      <c r="M43" s="50">
        <f t="shared" si="8"/>
        <v>1500</v>
      </c>
      <c r="N43" s="51">
        <f t="shared" si="14"/>
        <v>0.004493451377077333</v>
      </c>
      <c r="O43" s="49">
        <f t="shared" si="15"/>
        <v>305.56409847226155</v>
      </c>
      <c r="P43" s="48">
        <f t="shared" si="16"/>
        <v>32.56409847226155</v>
      </c>
      <c r="Q43" s="50">
        <f t="shared" si="17"/>
        <v>7.4359015277384515</v>
      </c>
      <c r="R43" s="50">
        <f t="shared" si="18"/>
        <v>358.24926870645635</v>
      </c>
      <c r="S43" s="50">
        <f t="shared" si="9"/>
        <v>1500</v>
      </c>
      <c r="T43" s="51">
        <f t="shared" si="19"/>
        <v>0.004493451377077333</v>
      </c>
    </row>
    <row r="44" spans="1:20" s="39" customFormat="1" ht="11.25">
      <c r="A44" s="47">
        <f t="shared" si="10"/>
        <v>600</v>
      </c>
      <c r="B44" s="48">
        <f t="shared" si="0"/>
        <v>10</v>
      </c>
      <c r="C44" s="49">
        <f t="shared" si="1"/>
        <v>305.69890201357384</v>
      </c>
      <c r="D44" s="48">
        <f t="shared" si="2"/>
        <v>32.69890201357384</v>
      </c>
      <c r="E44" s="50">
        <f t="shared" si="3"/>
        <v>7.301097986426157</v>
      </c>
      <c r="F44" s="50">
        <f t="shared" si="4"/>
        <v>0</v>
      </c>
      <c r="G44" s="50">
        <f t="shared" si="5"/>
        <v>1500</v>
      </c>
      <c r="H44" s="51">
        <f t="shared" si="6"/>
        <v>0.004492955061516508</v>
      </c>
      <c r="I44" s="49">
        <f t="shared" si="11"/>
        <v>305.69890201357384</v>
      </c>
      <c r="J44" s="48">
        <f t="shared" si="12"/>
        <v>32.69890201357384</v>
      </c>
      <c r="K44" s="50">
        <f t="shared" si="13"/>
        <v>7.301097986426157</v>
      </c>
      <c r="L44" s="50">
        <f t="shared" si="7"/>
        <v>391.7108255812794</v>
      </c>
      <c r="M44" s="50">
        <f t="shared" si="8"/>
        <v>1500</v>
      </c>
      <c r="N44" s="51">
        <f t="shared" si="14"/>
        <v>0.004492955061516508</v>
      </c>
      <c r="O44" s="49">
        <f t="shared" si="15"/>
        <v>305.69890201357384</v>
      </c>
      <c r="P44" s="48">
        <f t="shared" si="16"/>
        <v>32.69890201357384</v>
      </c>
      <c r="Q44" s="50">
        <f t="shared" si="17"/>
        <v>7.301097986426157</v>
      </c>
      <c r="R44" s="50">
        <f t="shared" si="18"/>
        <v>391.7108255812794</v>
      </c>
      <c r="S44" s="50">
        <f t="shared" si="9"/>
        <v>1500</v>
      </c>
      <c r="T44" s="51">
        <f t="shared" si="19"/>
        <v>0.004492955061516508</v>
      </c>
    </row>
    <row r="45" spans="1:20" s="39" customFormat="1" ht="12" thickBot="1">
      <c r="A45" s="56">
        <f t="shared" si="10"/>
        <v>630</v>
      </c>
      <c r="B45" s="57">
        <f t="shared" si="0"/>
        <v>10.5</v>
      </c>
      <c r="C45" s="49">
        <f t="shared" si="1"/>
        <v>305.83369066541934</v>
      </c>
      <c r="D45" s="57">
        <f t="shared" si="2"/>
        <v>32.83369066541934</v>
      </c>
      <c r="E45" s="50">
        <f t="shared" si="3"/>
        <v>7.16630933458066</v>
      </c>
      <c r="F45" s="50">
        <f t="shared" si="4"/>
        <v>0</v>
      </c>
      <c r="G45" s="50">
        <f t="shared" si="5"/>
        <v>1500</v>
      </c>
      <c r="H45" s="51">
        <f t="shared" si="6"/>
        <v>0.004492458800775268</v>
      </c>
      <c r="I45" s="49">
        <f t="shared" si="11"/>
        <v>305.83369066541934</v>
      </c>
      <c r="J45" s="48">
        <f t="shared" si="12"/>
        <v>32.83369066541934</v>
      </c>
      <c r="K45" s="50">
        <f t="shared" si="13"/>
        <v>7.16630933458066</v>
      </c>
      <c r="L45" s="50">
        <f t="shared" si="7"/>
        <v>426.208513567143</v>
      </c>
      <c r="M45" s="50">
        <f t="shared" si="8"/>
        <v>1500</v>
      </c>
      <c r="N45" s="51">
        <f t="shared" si="14"/>
        <v>0.004492458800775268</v>
      </c>
      <c r="O45" s="49">
        <f t="shared" si="15"/>
        <v>305.83369066541934</v>
      </c>
      <c r="P45" s="48">
        <f t="shared" si="16"/>
        <v>32.83369066541934</v>
      </c>
      <c r="Q45" s="50">
        <f t="shared" si="17"/>
        <v>7.16630933458066</v>
      </c>
      <c r="R45" s="50">
        <f t="shared" si="18"/>
        <v>426.208513567143</v>
      </c>
      <c r="S45" s="50">
        <f t="shared" si="9"/>
        <v>1500</v>
      </c>
      <c r="T45" s="51">
        <f t="shared" si="19"/>
        <v>0.004492458800775268</v>
      </c>
    </row>
    <row r="46" spans="1:20" s="39" customFormat="1" ht="12" thickBot="1">
      <c r="A46" s="56">
        <f t="shared" si="10"/>
        <v>660</v>
      </c>
      <c r="B46" s="57">
        <f t="shared" si="0"/>
        <v>11</v>
      </c>
      <c r="C46" s="49">
        <f t="shared" si="1"/>
        <v>305.9684644294426</v>
      </c>
      <c r="D46" s="57">
        <f t="shared" si="2"/>
        <v>32.96846442944258</v>
      </c>
      <c r="E46" s="50">
        <f t="shared" si="3"/>
        <v>7.031535570557423</v>
      </c>
      <c r="F46" s="50">
        <f t="shared" si="4"/>
        <v>0</v>
      </c>
      <c r="G46" s="50">
        <f t="shared" si="5"/>
        <v>1500</v>
      </c>
      <c r="H46" s="51">
        <f t="shared" si="6"/>
        <v>0.004491962594847557</v>
      </c>
      <c r="I46" s="49">
        <f t="shared" si="11"/>
        <v>305.9684644294426</v>
      </c>
      <c r="J46" s="48">
        <f t="shared" si="12"/>
        <v>32.96846442944258</v>
      </c>
      <c r="K46" s="50">
        <f t="shared" si="13"/>
        <v>7.031535570557423</v>
      </c>
      <c r="L46" s="50">
        <f t="shared" si="7"/>
        <v>461.68174477331723</v>
      </c>
      <c r="M46" s="50">
        <f t="shared" si="8"/>
        <v>1500</v>
      </c>
      <c r="N46" s="51">
        <f t="shared" si="14"/>
        <v>0.004491962594847557</v>
      </c>
      <c r="O46" s="49">
        <f t="shared" si="15"/>
        <v>305.9684644294426</v>
      </c>
      <c r="P46" s="48">
        <f t="shared" si="16"/>
        <v>32.96846442944258</v>
      </c>
      <c r="Q46" s="50">
        <f t="shared" si="17"/>
        <v>7.031535570557423</v>
      </c>
      <c r="R46" s="50">
        <f t="shared" si="18"/>
        <v>461.68174477331723</v>
      </c>
      <c r="S46" s="50">
        <f t="shared" si="9"/>
        <v>1500</v>
      </c>
      <c r="T46" s="51">
        <f t="shared" si="19"/>
        <v>0.004491962594847557</v>
      </c>
    </row>
    <row r="47" spans="1:20" s="39" customFormat="1" ht="12" thickBot="1">
      <c r="A47" s="56">
        <f t="shared" si="10"/>
        <v>690</v>
      </c>
      <c r="B47" s="57">
        <f t="shared" si="0"/>
        <v>11.5</v>
      </c>
      <c r="C47" s="49">
        <f t="shared" si="1"/>
        <v>306.103223307288</v>
      </c>
      <c r="D47" s="57">
        <f t="shared" si="2"/>
        <v>33.103223307287976</v>
      </c>
      <c r="E47" s="50">
        <f t="shared" si="3"/>
        <v>6.896776692712024</v>
      </c>
      <c r="F47" s="50">
        <f t="shared" si="4"/>
        <v>0</v>
      </c>
      <c r="G47" s="50">
        <f t="shared" si="5"/>
        <v>1500</v>
      </c>
      <c r="H47" s="51">
        <f t="shared" si="6"/>
        <v>0.004491466443727321</v>
      </c>
      <c r="I47" s="49">
        <f t="shared" si="11"/>
        <v>306.103223307288</v>
      </c>
      <c r="J47" s="48">
        <f t="shared" si="12"/>
        <v>33.103223307287976</v>
      </c>
      <c r="K47" s="50">
        <f t="shared" si="13"/>
        <v>6.896776692712024</v>
      </c>
      <c r="L47" s="50">
        <f t="shared" si="7"/>
        <v>498.0699413509519</v>
      </c>
      <c r="M47" s="50">
        <f t="shared" si="8"/>
        <v>1500</v>
      </c>
      <c r="N47" s="51">
        <f t="shared" si="14"/>
        <v>0.004491466443727321</v>
      </c>
      <c r="O47" s="49">
        <f t="shared" si="15"/>
        <v>306.103223307288</v>
      </c>
      <c r="P47" s="48">
        <f t="shared" si="16"/>
        <v>33.103223307287976</v>
      </c>
      <c r="Q47" s="50">
        <f t="shared" si="17"/>
        <v>6.896776692712024</v>
      </c>
      <c r="R47" s="50">
        <f t="shared" si="18"/>
        <v>498.0699413509519</v>
      </c>
      <c r="S47" s="50">
        <f t="shared" si="9"/>
        <v>1500</v>
      </c>
      <c r="T47" s="51">
        <f t="shared" si="19"/>
        <v>0.004491466443727321</v>
      </c>
    </row>
    <row r="48" spans="1:20" s="39" customFormat="1" ht="12" thickBot="1">
      <c r="A48" s="56">
        <f t="shared" si="10"/>
        <v>720</v>
      </c>
      <c r="B48" s="57">
        <f t="shared" si="0"/>
        <v>12</v>
      </c>
      <c r="C48" s="49">
        <f t="shared" si="1"/>
        <v>306.2379673005998</v>
      </c>
      <c r="D48" s="57">
        <f t="shared" si="2"/>
        <v>33.23796730059979</v>
      </c>
      <c r="E48" s="50">
        <f t="shared" si="3"/>
        <v>6.7620326994002085</v>
      </c>
      <c r="F48" s="50">
        <f t="shared" si="4"/>
        <v>0</v>
      </c>
      <c r="G48" s="50">
        <f t="shared" si="5"/>
        <v>1500</v>
      </c>
      <c r="H48" s="51">
        <f t="shared" si="6"/>
        <v>0.004490970347408505</v>
      </c>
      <c r="I48" s="49">
        <f t="shared" si="11"/>
        <v>306.2379673005998</v>
      </c>
      <c r="J48" s="48">
        <f t="shared" si="12"/>
        <v>33.23796730059979</v>
      </c>
      <c r="K48" s="50">
        <f t="shared" si="13"/>
        <v>6.7620326994002085</v>
      </c>
      <c r="L48" s="50">
        <f t="shared" si="7"/>
        <v>535.3125354915968</v>
      </c>
      <c r="M48" s="50">
        <f t="shared" si="8"/>
        <v>1500</v>
      </c>
      <c r="N48" s="51">
        <f t="shared" si="14"/>
        <v>0.004490970347408505</v>
      </c>
      <c r="O48" s="49">
        <f t="shared" si="15"/>
        <v>306.2379673005998</v>
      </c>
      <c r="P48" s="48">
        <f t="shared" si="16"/>
        <v>33.23796730059979</v>
      </c>
      <c r="Q48" s="50">
        <f t="shared" si="17"/>
        <v>6.7620326994002085</v>
      </c>
      <c r="R48" s="50">
        <f t="shared" si="18"/>
        <v>535.3125354915968</v>
      </c>
      <c r="S48" s="50">
        <f t="shared" si="9"/>
        <v>1500</v>
      </c>
      <c r="T48" s="51">
        <f t="shared" si="19"/>
        <v>0.004490970347408505</v>
      </c>
    </row>
    <row r="49" spans="1:20" s="39" customFormat="1" ht="12" thickBot="1">
      <c r="A49" s="56">
        <f t="shared" si="10"/>
        <v>750</v>
      </c>
      <c r="B49" s="57">
        <f t="shared" si="0"/>
        <v>12.5</v>
      </c>
      <c r="C49" s="49">
        <f t="shared" si="1"/>
        <v>306.37269641102205</v>
      </c>
      <c r="D49" s="57">
        <f t="shared" si="2"/>
        <v>33.37269641102205</v>
      </c>
      <c r="E49" s="50">
        <f t="shared" si="3"/>
        <v>6.627303588977952</v>
      </c>
      <c r="F49" s="50">
        <f t="shared" si="4"/>
        <v>0</v>
      </c>
      <c r="G49" s="50">
        <f t="shared" si="5"/>
        <v>1500</v>
      </c>
      <c r="H49" s="51">
        <f t="shared" si="6"/>
        <v>0.004490474305885058</v>
      </c>
      <c r="I49" s="49">
        <f t="shared" si="11"/>
        <v>306.37269641102205</v>
      </c>
      <c r="J49" s="48">
        <f t="shared" si="12"/>
        <v>33.37269641102205</v>
      </c>
      <c r="K49" s="50">
        <f t="shared" si="13"/>
        <v>6.627303588977952</v>
      </c>
      <c r="L49" s="50">
        <f t="shared" si="7"/>
        <v>573.348969425723</v>
      </c>
      <c r="M49" s="50">
        <f t="shared" si="8"/>
        <v>1500</v>
      </c>
      <c r="N49" s="51">
        <f t="shared" si="14"/>
        <v>0.004490474305885058</v>
      </c>
      <c r="O49" s="49">
        <f t="shared" si="15"/>
        <v>306.37269641102205</v>
      </c>
      <c r="P49" s="48">
        <f t="shared" si="16"/>
        <v>33.37269641102205</v>
      </c>
      <c r="Q49" s="50">
        <f t="shared" si="17"/>
        <v>6.627303588977952</v>
      </c>
      <c r="R49" s="50">
        <f t="shared" si="18"/>
        <v>573.348969425723</v>
      </c>
      <c r="S49" s="50">
        <f t="shared" si="9"/>
        <v>1500</v>
      </c>
      <c r="T49" s="51">
        <f t="shared" si="19"/>
        <v>0.004490474305885058</v>
      </c>
    </row>
    <row r="50" spans="1:20" s="39" customFormat="1" ht="12" thickBot="1">
      <c r="A50" s="56">
        <f t="shared" si="10"/>
        <v>780</v>
      </c>
      <c r="B50" s="57">
        <f t="shared" si="0"/>
        <v>13</v>
      </c>
      <c r="C50" s="49">
        <f t="shared" si="1"/>
        <v>306.5074106401986</v>
      </c>
      <c r="D50" s="57">
        <f t="shared" si="2"/>
        <v>33.5074106401986</v>
      </c>
      <c r="E50" s="50">
        <f t="shared" si="3"/>
        <v>6.4925893598014</v>
      </c>
      <c r="F50" s="50">
        <f t="shared" si="4"/>
        <v>0</v>
      </c>
      <c r="G50" s="50">
        <f t="shared" si="5"/>
        <v>1500</v>
      </c>
      <c r="H50" s="51">
        <f t="shared" si="6"/>
        <v>0.004489978319150927</v>
      </c>
      <c r="I50" s="49">
        <f t="shared" si="11"/>
        <v>306.5074106401986</v>
      </c>
      <c r="J50" s="48">
        <f t="shared" si="12"/>
        <v>33.5074106401986</v>
      </c>
      <c r="K50" s="50">
        <f t="shared" si="13"/>
        <v>6.4925893598014</v>
      </c>
      <c r="L50" s="50">
        <f t="shared" si="7"/>
        <v>612.118695421244</v>
      </c>
      <c r="M50" s="50">
        <f t="shared" si="8"/>
        <v>1500</v>
      </c>
      <c r="N50" s="51">
        <f t="shared" si="14"/>
        <v>0.004489978319150927</v>
      </c>
      <c r="O50" s="49">
        <f t="shared" si="15"/>
        <v>306.5074106401986</v>
      </c>
      <c r="P50" s="48">
        <f t="shared" si="16"/>
        <v>33.5074106401986</v>
      </c>
      <c r="Q50" s="50">
        <f t="shared" si="17"/>
        <v>6.4925893598014</v>
      </c>
      <c r="R50" s="50">
        <f t="shared" si="18"/>
        <v>612.118695421244</v>
      </c>
      <c r="S50" s="50">
        <f t="shared" si="9"/>
        <v>1500</v>
      </c>
      <c r="T50" s="51">
        <f t="shared" si="19"/>
        <v>0.004489978319150927</v>
      </c>
    </row>
    <row r="51" spans="1:20" s="39" customFormat="1" ht="12" thickBot="1">
      <c r="A51" s="56">
        <f t="shared" si="10"/>
        <v>810</v>
      </c>
      <c r="B51" s="57">
        <f t="shared" si="0"/>
        <v>13.5</v>
      </c>
      <c r="C51" s="49">
        <f t="shared" si="1"/>
        <v>306.64210998977313</v>
      </c>
      <c r="D51" s="57">
        <f t="shared" si="2"/>
        <v>33.64210998977313</v>
      </c>
      <c r="E51" s="50">
        <f t="shared" si="3"/>
        <v>6.357890010226868</v>
      </c>
      <c r="F51" s="50">
        <f t="shared" si="4"/>
        <v>0</v>
      </c>
      <c r="G51" s="50">
        <f t="shared" si="5"/>
        <v>1500</v>
      </c>
      <c r="H51" s="51">
        <f t="shared" si="6"/>
        <v>0.004489482387200061</v>
      </c>
      <c r="I51" s="49">
        <f t="shared" si="11"/>
        <v>306.64210998977313</v>
      </c>
      <c r="J51" s="48">
        <f t="shared" si="12"/>
        <v>33.64210998977313</v>
      </c>
      <c r="K51" s="50">
        <f t="shared" si="13"/>
        <v>6.357890010226868</v>
      </c>
      <c r="L51" s="50">
        <f t="shared" si="7"/>
        <v>651.5611757820375</v>
      </c>
      <c r="M51" s="50">
        <f t="shared" si="8"/>
        <v>1500</v>
      </c>
      <c r="N51" s="51">
        <f t="shared" si="14"/>
        <v>0.004489482387200061</v>
      </c>
      <c r="O51" s="49">
        <f t="shared" si="15"/>
        <v>306.64210998977313</v>
      </c>
      <c r="P51" s="48">
        <f t="shared" si="16"/>
        <v>33.64210998977313</v>
      </c>
      <c r="Q51" s="50">
        <f t="shared" si="17"/>
        <v>6.357890010226868</v>
      </c>
      <c r="R51" s="50">
        <f t="shared" si="18"/>
        <v>651.5611757820375</v>
      </c>
      <c r="S51" s="50">
        <f t="shared" si="9"/>
        <v>1500</v>
      </c>
      <c r="T51" s="51">
        <f t="shared" si="19"/>
        <v>0.004489482387200061</v>
      </c>
    </row>
    <row r="52" spans="1:20" s="39" customFormat="1" ht="12" thickBot="1">
      <c r="A52" s="56">
        <f t="shared" si="10"/>
        <v>840</v>
      </c>
      <c r="B52" s="57">
        <f t="shared" si="0"/>
        <v>14</v>
      </c>
      <c r="C52" s="49">
        <f t="shared" si="1"/>
        <v>306.77679446138916</v>
      </c>
      <c r="D52" s="57">
        <f t="shared" si="2"/>
        <v>33.77679446138916</v>
      </c>
      <c r="E52" s="50">
        <f t="shared" si="3"/>
        <v>6.223205538610841</v>
      </c>
      <c r="F52" s="50">
        <f t="shared" si="4"/>
        <v>0</v>
      </c>
      <c r="G52" s="50">
        <f t="shared" si="5"/>
        <v>1500</v>
      </c>
      <c r="H52" s="51">
        <f t="shared" si="6"/>
        <v>0.004488986510026407</v>
      </c>
      <c r="I52" s="49">
        <f t="shared" si="11"/>
        <v>306.77679446138916</v>
      </c>
      <c r="J52" s="48">
        <f t="shared" si="12"/>
        <v>33.77679446138916</v>
      </c>
      <c r="K52" s="50">
        <f t="shared" si="13"/>
        <v>6.223205538610841</v>
      </c>
      <c r="L52" s="50">
        <f t="shared" si="7"/>
        <v>691.6158828464668</v>
      </c>
      <c r="M52" s="50">
        <f t="shared" si="8"/>
        <v>1500</v>
      </c>
      <c r="N52" s="51">
        <f t="shared" si="14"/>
        <v>0.004488986510026407</v>
      </c>
      <c r="O52" s="49">
        <f t="shared" si="15"/>
        <v>306.77679446138916</v>
      </c>
      <c r="P52" s="48">
        <f t="shared" si="16"/>
        <v>33.77679446138916</v>
      </c>
      <c r="Q52" s="50">
        <f t="shared" si="17"/>
        <v>6.223205538610841</v>
      </c>
      <c r="R52" s="50">
        <f t="shared" si="18"/>
        <v>691.6158828464668</v>
      </c>
      <c r="S52" s="50">
        <f t="shared" si="9"/>
        <v>1500</v>
      </c>
      <c r="T52" s="51">
        <f t="shared" si="19"/>
        <v>0.004488986510026407</v>
      </c>
    </row>
    <row r="53" spans="1:20" s="39" customFormat="1" ht="12" thickBot="1">
      <c r="A53" s="56">
        <f t="shared" si="10"/>
        <v>870</v>
      </c>
      <c r="B53" s="57">
        <f t="shared" si="0"/>
        <v>14.5</v>
      </c>
      <c r="C53" s="49">
        <f t="shared" si="1"/>
        <v>306.91146405668997</v>
      </c>
      <c r="D53" s="57">
        <f t="shared" si="2"/>
        <v>33.911464056689965</v>
      </c>
      <c r="E53" s="50">
        <f t="shared" si="3"/>
        <v>6.088535943310035</v>
      </c>
      <c r="F53" s="50">
        <f t="shared" si="4"/>
        <v>0</v>
      </c>
      <c r="G53" s="50">
        <f t="shared" si="5"/>
        <v>1500</v>
      </c>
      <c r="H53" s="51">
        <f t="shared" si="6"/>
        <v>0.0044884906876239165</v>
      </c>
      <c r="I53" s="49">
        <f t="shared" si="11"/>
        <v>306.91146405668997</v>
      </c>
      <c r="J53" s="48">
        <f t="shared" si="12"/>
        <v>33.911464056689965</v>
      </c>
      <c r="K53" s="50">
        <f t="shared" si="13"/>
        <v>6.088535943310035</v>
      </c>
      <c r="L53" s="50">
        <f t="shared" si="7"/>
        <v>732.2222989859025</v>
      </c>
      <c r="M53" s="50">
        <f t="shared" si="8"/>
        <v>1500</v>
      </c>
      <c r="N53" s="51">
        <f t="shared" si="14"/>
        <v>0.0044884906876239165</v>
      </c>
      <c r="O53" s="49">
        <f t="shared" si="15"/>
        <v>306.91146405668997</v>
      </c>
      <c r="P53" s="48">
        <f t="shared" si="16"/>
        <v>33.911464056689965</v>
      </c>
      <c r="Q53" s="50">
        <f t="shared" si="17"/>
        <v>6.088535943310035</v>
      </c>
      <c r="R53" s="50">
        <f t="shared" si="18"/>
        <v>732.2222989859025</v>
      </c>
      <c r="S53" s="50">
        <f t="shared" si="9"/>
        <v>1500</v>
      </c>
      <c r="T53" s="51">
        <f t="shared" si="19"/>
        <v>0.0044884906876239165</v>
      </c>
    </row>
    <row r="54" spans="1:20" s="39" customFormat="1" ht="12" thickBot="1">
      <c r="A54" s="56">
        <f t="shared" si="10"/>
        <v>900</v>
      </c>
      <c r="B54" s="57">
        <f t="shared" si="0"/>
        <v>15</v>
      </c>
      <c r="C54" s="49">
        <f t="shared" si="1"/>
        <v>307.04611877731867</v>
      </c>
      <c r="D54" s="57">
        <f t="shared" si="2"/>
        <v>34.04611877731867</v>
      </c>
      <c r="E54" s="50">
        <f t="shared" si="3"/>
        <v>5.953881222681332</v>
      </c>
      <c r="F54" s="50">
        <f t="shared" si="4"/>
        <v>0</v>
      </c>
      <c r="G54" s="50">
        <f t="shared" si="5"/>
        <v>1500</v>
      </c>
      <c r="H54" s="51">
        <f t="shared" si="6"/>
        <v>0.004487994919986539</v>
      </c>
      <c r="I54" s="49">
        <f t="shared" si="11"/>
        <v>307.04611877731867</v>
      </c>
      <c r="J54" s="48">
        <f t="shared" si="12"/>
        <v>34.04611877731867</v>
      </c>
      <c r="K54" s="50">
        <f t="shared" si="13"/>
        <v>5.953881222681332</v>
      </c>
      <c r="L54" s="50">
        <f t="shared" si="7"/>
        <v>773.3199166032452</v>
      </c>
      <c r="M54" s="50">
        <f t="shared" si="8"/>
        <v>1500</v>
      </c>
      <c r="N54" s="51">
        <f t="shared" si="14"/>
        <v>0.004487994919986539</v>
      </c>
      <c r="O54" s="49">
        <f t="shared" si="15"/>
        <v>307.04611877731867</v>
      </c>
      <c r="P54" s="48">
        <f t="shared" si="16"/>
        <v>34.04611877731867</v>
      </c>
      <c r="Q54" s="50">
        <f t="shared" si="17"/>
        <v>5.953881222681332</v>
      </c>
      <c r="R54" s="50">
        <f t="shared" si="18"/>
        <v>773.3199166032452</v>
      </c>
      <c r="S54" s="50">
        <f t="shared" si="9"/>
        <v>1500</v>
      </c>
      <c r="T54" s="51">
        <f t="shared" si="19"/>
        <v>0.004487994919986539</v>
      </c>
    </row>
    <row r="55" spans="1:20" s="39" customFormat="1" ht="12" thickBot="1">
      <c r="A55" s="56">
        <f t="shared" si="10"/>
        <v>930</v>
      </c>
      <c r="B55" s="57">
        <f t="shared" si="0"/>
        <v>15.5</v>
      </c>
      <c r="C55" s="49">
        <f t="shared" si="1"/>
        <v>307.18075862491827</v>
      </c>
      <c r="D55" s="57">
        <f t="shared" si="2"/>
        <v>34.18075862491827</v>
      </c>
      <c r="E55" s="50">
        <f t="shared" si="3"/>
        <v>5.819241375081731</v>
      </c>
      <c r="F55" s="50">
        <f t="shared" si="4"/>
        <v>0</v>
      </c>
      <c r="G55" s="50">
        <f t="shared" si="5"/>
        <v>1500</v>
      </c>
      <c r="H55" s="51">
        <f t="shared" si="6"/>
        <v>0.004487499207108225</v>
      </c>
      <c r="I55" s="49">
        <f t="shared" si="11"/>
        <v>307.18075862491827</v>
      </c>
      <c r="J55" s="48">
        <f t="shared" si="12"/>
        <v>34.18075862491827</v>
      </c>
      <c r="K55" s="50">
        <f t="shared" si="13"/>
        <v>5.819241375081731</v>
      </c>
      <c r="L55" s="50">
        <f t="shared" si="7"/>
        <v>814.8482381314475</v>
      </c>
      <c r="M55" s="50">
        <f t="shared" si="8"/>
        <v>1500</v>
      </c>
      <c r="N55" s="51">
        <f t="shared" si="14"/>
        <v>0.004487499207108225</v>
      </c>
      <c r="O55" s="49">
        <f t="shared" si="15"/>
        <v>307.18075862491827</v>
      </c>
      <c r="P55" s="48">
        <f t="shared" si="16"/>
        <v>34.18075862491827</v>
      </c>
      <c r="Q55" s="50">
        <f t="shared" si="17"/>
        <v>5.819241375081731</v>
      </c>
      <c r="R55" s="50">
        <f t="shared" si="18"/>
        <v>814.8482381314475</v>
      </c>
      <c r="S55" s="50">
        <f t="shared" si="9"/>
        <v>1500</v>
      </c>
      <c r="T55" s="51">
        <f t="shared" si="19"/>
        <v>0.004487499207108225</v>
      </c>
    </row>
    <row r="56" spans="1:20" s="39" customFormat="1" ht="12" thickBot="1">
      <c r="A56" s="56">
        <f t="shared" si="10"/>
        <v>960</v>
      </c>
      <c r="B56" s="57">
        <f t="shared" si="0"/>
        <v>16</v>
      </c>
      <c r="C56" s="49">
        <f t="shared" si="1"/>
        <v>307.31538360113154</v>
      </c>
      <c r="D56" s="57">
        <f t="shared" si="2"/>
        <v>34.31538360113154</v>
      </c>
      <c r="E56" s="50">
        <f t="shared" si="3"/>
        <v>5.684616398868457</v>
      </c>
      <c r="F56" s="50">
        <f t="shared" si="4"/>
        <v>0</v>
      </c>
      <c r="G56" s="50">
        <f t="shared" si="5"/>
        <v>1500</v>
      </c>
      <c r="H56" s="51">
        <f t="shared" si="6"/>
        <v>0.004487003548982928</v>
      </c>
      <c r="I56" s="49">
        <f t="shared" si="11"/>
        <v>307.31538360113154</v>
      </c>
      <c r="J56" s="48">
        <f t="shared" si="12"/>
        <v>34.31538360113154</v>
      </c>
      <c r="K56" s="50">
        <f t="shared" si="13"/>
        <v>5.684616398868457</v>
      </c>
      <c r="L56" s="50">
        <f t="shared" si="7"/>
        <v>856.746776032036</v>
      </c>
      <c r="M56" s="50">
        <f t="shared" si="8"/>
        <v>1500</v>
      </c>
      <c r="N56" s="51">
        <f t="shared" si="14"/>
        <v>0.004487003548982928</v>
      </c>
      <c r="O56" s="49">
        <f t="shared" si="15"/>
        <v>307.31538360113154</v>
      </c>
      <c r="P56" s="48">
        <f t="shared" si="16"/>
        <v>34.31538360113154</v>
      </c>
      <c r="Q56" s="50">
        <f t="shared" si="17"/>
        <v>5.684616398868457</v>
      </c>
      <c r="R56" s="50">
        <f t="shared" si="18"/>
        <v>856.746776032036</v>
      </c>
      <c r="S56" s="50">
        <f t="shared" si="9"/>
        <v>1500</v>
      </c>
      <c r="T56" s="51">
        <f t="shared" si="19"/>
        <v>0.004487003548982928</v>
      </c>
    </row>
    <row r="57" spans="1:20" s="39" customFormat="1" ht="12" thickBot="1">
      <c r="A57" s="56">
        <f t="shared" si="10"/>
        <v>990</v>
      </c>
      <c r="B57" s="57">
        <f t="shared" si="0"/>
        <v>16.5</v>
      </c>
      <c r="C57" s="49">
        <f t="shared" si="1"/>
        <v>307.44999370760104</v>
      </c>
      <c r="D57" s="57">
        <f t="shared" si="2"/>
        <v>34.44999370760104</v>
      </c>
      <c r="E57" s="50">
        <f t="shared" si="3"/>
        <v>5.550006292398962</v>
      </c>
      <c r="F57" s="50">
        <f t="shared" si="4"/>
        <v>0</v>
      </c>
      <c r="G57" s="50">
        <f t="shared" si="5"/>
        <v>1500</v>
      </c>
      <c r="H57" s="51">
        <f t="shared" si="6"/>
        <v>0.0044865079456046005</v>
      </c>
      <c r="I57" s="49">
        <f t="shared" si="11"/>
        <v>307.44999370760104</v>
      </c>
      <c r="J57" s="48">
        <f t="shared" si="12"/>
        <v>34.44999370760104</v>
      </c>
      <c r="K57" s="50">
        <f t="shared" si="13"/>
        <v>5.550006292398962</v>
      </c>
      <c r="L57" s="50">
        <f t="shared" si="7"/>
        <v>898.9550527936343</v>
      </c>
      <c r="M57" s="50">
        <f t="shared" si="8"/>
        <v>1500</v>
      </c>
      <c r="N57" s="51">
        <f t="shared" si="14"/>
        <v>0.0044865079456046005</v>
      </c>
      <c r="O57" s="49">
        <f t="shared" si="15"/>
        <v>307.44999370760104</v>
      </c>
      <c r="P57" s="48">
        <f t="shared" si="16"/>
        <v>34.44999370760104</v>
      </c>
      <c r="Q57" s="50">
        <f t="shared" si="17"/>
        <v>5.550006292398962</v>
      </c>
      <c r="R57" s="50">
        <f t="shared" si="18"/>
        <v>898.9550527936343</v>
      </c>
      <c r="S57" s="50">
        <f t="shared" si="9"/>
        <v>1500</v>
      </c>
      <c r="T57" s="51">
        <f t="shared" si="19"/>
        <v>0.0044865079456046005</v>
      </c>
    </row>
    <row r="58" spans="1:20" s="39" customFormat="1" ht="12" thickBot="1">
      <c r="A58" s="56">
        <f t="shared" si="10"/>
        <v>1020</v>
      </c>
      <c r="B58" s="57">
        <f t="shared" si="0"/>
        <v>17</v>
      </c>
      <c r="C58" s="49">
        <f t="shared" si="1"/>
        <v>307.5845889459692</v>
      </c>
      <c r="D58" s="57">
        <f t="shared" si="2"/>
        <v>34.58458894596919</v>
      </c>
      <c r="E58" s="50">
        <f t="shared" si="3"/>
        <v>5.4154110540308125</v>
      </c>
      <c r="F58" s="50">
        <f t="shared" si="4"/>
        <v>0</v>
      </c>
      <c r="G58" s="50">
        <f t="shared" si="5"/>
        <v>1500</v>
      </c>
      <c r="H58" s="51">
        <f t="shared" si="6"/>
        <v>0.004486012396967193</v>
      </c>
      <c r="I58" s="49">
        <f t="shared" si="11"/>
        <v>307.5845889459692</v>
      </c>
      <c r="J58" s="48">
        <f t="shared" si="12"/>
        <v>34.58458894596919</v>
      </c>
      <c r="K58" s="50">
        <f t="shared" si="13"/>
        <v>5.4154110540308125</v>
      </c>
      <c r="L58" s="50">
        <f t="shared" si="7"/>
        <v>941.4126009304864</v>
      </c>
      <c r="M58" s="50">
        <f t="shared" si="8"/>
        <v>1500</v>
      </c>
      <c r="N58" s="51">
        <f t="shared" si="14"/>
        <v>0.004486012396967193</v>
      </c>
      <c r="O58" s="49">
        <f t="shared" si="15"/>
        <v>307.5845889459692</v>
      </c>
      <c r="P58" s="48">
        <f t="shared" si="16"/>
        <v>34.58458894596919</v>
      </c>
      <c r="Q58" s="50">
        <f t="shared" si="17"/>
        <v>5.4154110540308125</v>
      </c>
      <c r="R58" s="50">
        <f t="shared" si="18"/>
        <v>941.4126009304864</v>
      </c>
      <c r="S58" s="50">
        <f t="shared" si="9"/>
        <v>1500</v>
      </c>
      <c r="T58" s="51">
        <f t="shared" si="19"/>
        <v>0.004486012396967193</v>
      </c>
    </row>
    <row r="59" spans="1:20" s="39" customFormat="1" ht="12" thickBot="1">
      <c r="A59" s="56">
        <f t="shared" si="10"/>
        <v>1050</v>
      </c>
      <c r="B59" s="57">
        <f t="shared" si="0"/>
        <v>17.5</v>
      </c>
      <c r="C59" s="49">
        <f t="shared" si="1"/>
        <v>307.7191693178782</v>
      </c>
      <c r="D59" s="57">
        <f t="shared" si="2"/>
        <v>34.7191693178782</v>
      </c>
      <c r="E59" s="50">
        <f t="shared" si="3"/>
        <v>5.2808306821218025</v>
      </c>
      <c r="F59" s="50">
        <f t="shared" si="4"/>
        <v>0</v>
      </c>
      <c r="G59" s="50">
        <f t="shared" si="5"/>
        <v>1500</v>
      </c>
      <c r="H59" s="51">
        <f t="shared" si="6"/>
        <v>0.0044855169030646605</v>
      </c>
      <c r="I59" s="49">
        <f t="shared" si="11"/>
        <v>307.7191693178782</v>
      </c>
      <c r="J59" s="48">
        <f t="shared" si="12"/>
        <v>34.7191693178782</v>
      </c>
      <c r="K59" s="50">
        <f t="shared" si="13"/>
        <v>5.2808306821218025</v>
      </c>
      <c r="L59" s="50">
        <f t="shared" si="7"/>
        <v>984.058962980979</v>
      </c>
      <c r="M59" s="50">
        <f t="shared" si="8"/>
        <v>1500</v>
      </c>
      <c r="N59" s="51">
        <f t="shared" si="14"/>
        <v>0.0044855169030646605</v>
      </c>
      <c r="O59" s="49">
        <f t="shared" si="15"/>
        <v>307.7191693178782</v>
      </c>
      <c r="P59" s="48">
        <f t="shared" si="16"/>
        <v>34.7191693178782</v>
      </c>
      <c r="Q59" s="50">
        <f t="shared" si="17"/>
        <v>5.2808306821218025</v>
      </c>
      <c r="R59" s="50">
        <f t="shared" si="18"/>
        <v>984.058962980979</v>
      </c>
      <c r="S59" s="50">
        <f t="shared" si="9"/>
        <v>1500</v>
      </c>
      <c r="T59" s="51">
        <f t="shared" si="19"/>
        <v>0.0044855169030646605</v>
      </c>
    </row>
    <row r="60" spans="1:20" s="39" customFormat="1" ht="12" thickBot="1">
      <c r="A60" s="56">
        <f t="shared" si="10"/>
        <v>1080</v>
      </c>
      <c r="B60" s="57">
        <f t="shared" si="0"/>
        <v>18</v>
      </c>
      <c r="C60" s="49">
        <f t="shared" si="1"/>
        <v>307.85373482497016</v>
      </c>
      <c r="D60" s="57">
        <f t="shared" si="2"/>
        <v>34.85373482497016</v>
      </c>
      <c r="E60" s="50">
        <f t="shared" si="3"/>
        <v>5.146265175029839</v>
      </c>
      <c r="F60" s="50">
        <f t="shared" si="4"/>
        <v>0</v>
      </c>
      <c r="G60" s="50">
        <f t="shared" si="5"/>
        <v>1500</v>
      </c>
      <c r="H60" s="51">
        <f t="shared" si="6"/>
        <v>0.004485021463890958</v>
      </c>
      <c r="I60" s="49">
        <f t="shared" si="11"/>
        <v>307.85373482497016</v>
      </c>
      <c r="J60" s="48">
        <f t="shared" si="12"/>
        <v>34.85373482497016</v>
      </c>
      <c r="K60" s="50">
        <f t="shared" si="13"/>
        <v>5.146265175029839</v>
      </c>
      <c r="L60" s="50">
        <f t="shared" si="7"/>
        <v>1026.8336915061657</v>
      </c>
      <c r="M60" s="50">
        <f t="shared" si="8"/>
        <v>1500</v>
      </c>
      <c r="N60" s="51">
        <f t="shared" si="14"/>
        <v>0.004485021463890958</v>
      </c>
      <c r="O60" s="49">
        <f t="shared" si="15"/>
        <v>307.85373482497016</v>
      </c>
      <c r="P60" s="48">
        <f t="shared" si="16"/>
        <v>34.85373482497016</v>
      </c>
      <c r="Q60" s="50">
        <f t="shared" si="17"/>
        <v>5.146265175029839</v>
      </c>
      <c r="R60" s="50">
        <f t="shared" si="18"/>
        <v>1026.8336915061657</v>
      </c>
      <c r="S60" s="50">
        <f t="shared" si="9"/>
        <v>1500</v>
      </c>
      <c r="T60" s="51">
        <f t="shared" si="19"/>
        <v>0.004485021463890958</v>
      </c>
    </row>
    <row r="61" spans="1:20" s="39" customFormat="1" ht="12" thickBot="1">
      <c r="A61" s="56">
        <f t="shared" si="10"/>
        <v>1110</v>
      </c>
      <c r="B61" s="57">
        <f t="shared" si="0"/>
        <v>18.5</v>
      </c>
      <c r="C61" s="49">
        <f t="shared" si="1"/>
        <v>307.9882854688869</v>
      </c>
      <c r="D61" s="57">
        <f t="shared" si="2"/>
        <v>34.988285468886886</v>
      </c>
      <c r="E61" s="50">
        <f t="shared" si="3"/>
        <v>5.011714531113114</v>
      </c>
      <c r="F61" s="50">
        <f t="shared" si="4"/>
        <v>0</v>
      </c>
      <c r="G61" s="50">
        <f t="shared" si="5"/>
        <v>1500</v>
      </c>
      <c r="H61" s="51">
        <f t="shared" si="6"/>
        <v>0.00448452607944004</v>
      </c>
      <c r="I61" s="49">
        <f t="shared" si="11"/>
        <v>307.9882854688869</v>
      </c>
      <c r="J61" s="48">
        <f t="shared" si="12"/>
        <v>34.988285468886886</v>
      </c>
      <c r="K61" s="50">
        <f t="shared" si="13"/>
        <v>5.011714531113114</v>
      </c>
      <c r="L61" s="50">
        <f t="shared" si="7"/>
        <v>1069.676349088289</v>
      </c>
      <c r="M61" s="50">
        <f t="shared" si="8"/>
        <v>1500</v>
      </c>
      <c r="N61" s="51">
        <f t="shared" si="14"/>
        <v>0.00448452607944004</v>
      </c>
      <c r="O61" s="49">
        <f t="shared" si="15"/>
        <v>307.9882854688869</v>
      </c>
      <c r="P61" s="48">
        <f t="shared" si="16"/>
        <v>34.988285468886886</v>
      </c>
      <c r="Q61" s="50">
        <f t="shared" si="17"/>
        <v>5.011714531113114</v>
      </c>
      <c r="R61" s="50">
        <f t="shared" si="18"/>
        <v>1069.676349088289</v>
      </c>
      <c r="S61" s="50">
        <f t="shared" si="9"/>
        <v>1500</v>
      </c>
      <c r="T61" s="51">
        <f t="shared" si="19"/>
        <v>0.00448452607944004</v>
      </c>
    </row>
    <row r="62" spans="1:20" s="39" customFormat="1" ht="12" thickBot="1">
      <c r="A62" s="56">
        <f t="shared" si="10"/>
        <v>1140</v>
      </c>
      <c r="B62" s="57">
        <f t="shared" si="0"/>
        <v>19</v>
      </c>
      <c r="C62" s="49">
        <f t="shared" si="1"/>
        <v>308.12282125127007</v>
      </c>
      <c r="D62" s="57">
        <f t="shared" si="2"/>
        <v>35.12282125127007</v>
      </c>
      <c r="E62" s="50">
        <f t="shared" si="3"/>
        <v>4.877178748729932</v>
      </c>
      <c r="F62" s="50">
        <f t="shared" si="4"/>
        <v>0</v>
      </c>
      <c r="G62" s="50">
        <f t="shared" si="5"/>
        <v>1500</v>
      </c>
      <c r="H62" s="51">
        <f t="shared" si="6"/>
        <v>0.004484030749705862</v>
      </c>
      <c r="I62" s="49">
        <f t="shared" si="11"/>
        <v>308.12282125127007</v>
      </c>
      <c r="J62" s="48">
        <f t="shared" si="12"/>
        <v>35.12282125127007</v>
      </c>
      <c r="K62" s="50">
        <f t="shared" si="13"/>
        <v>4.877178748729932</v>
      </c>
      <c r="L62" s="50">
        <f t="shared" si="7"/>
        <v>1112.5265083293061</v>
      </c>
      <c r="M62" s="50">
        <f t="shared" si="8"/>
        <v>1500</v>
      </c>
      <c r="N62" s="51">
        <f t="shared" si="14"/>
        <v>0.004484030749705862</v>
      </c>
      <c r="O62" s="49">
        <f t="shared" si="15"/>
        <v>308.12282125127007</v>
      </c>
      <c r="P62" s="48">
        <f t="shared" si="16"/>
        <v>35.12282125127007</v>
      </c>
      <c r="Q62" s="50">
        <f t="shared" si="17"/>
        <v>4.877178748729932</v>
      </c>
      <c r="R62" s="50">
        <f t="shared" si="18"/>
        <v>1112.5265083293061</v>
      </c>
      <c r="S62" s="50">
        <f t="shared" si="9"/>
        <v>1500</v>
      </c>
      <c r="T62" s="51">
        <f t="shared" si="19"/>
        <v>0.004484030749705862</v>
      </c>
    </row>
    <row r="63" spans="1:20" s="39" customFormat="1" ht="12" thickBot="1">
      <c r="A63" s="56">
        <f t="shared" si="10"/>
        <v>1170</v>
      </c>
      <c r="B63" s="57">
        <f t="shared" si="0"/>
        <v>19.5</v>
      </c>
      <c r="C63" s="49">
        <f t="shared" si="1"/>
        <v>308.25734217376123</v>
      </c>
      <c r="D63" s="57">
        <f t="shared" si="2"/>
        <v>35.25734217376123</v>
      </c>
      <c r="E63" s="50">
        <f t="shared" si="3"/>
        <v>4.742657826238769</v>
      </c>
      <c r="F63" s="50">
        <f t="shared" si="4"/>
        <v>0</v>
      </c>
      <c r="G63" s="50">
        <f t="shared" si="5"/>
        <v>1500</v>
      </c>
      <c r="H63" s="51">
        <f t="shared" si="6"/>
        <v>0.0044835354746823805</v>
      </c>
      <c r="I63" s="49">
        <f t="shared" si="11"/>
        <v>308.25734217376123</v>
      </c>
      <c r="J63" s="48">
        <f t="shared" si="12"/>
        <v>35.25734217376123</v>
      </c>
      <c r="K63" s="50">
        <f t="shared" si="13"/>
        <v>4.742657826238769</v>
      </c>
      <c r="L63" s="50">
        <f t="shared" si="7"/>
        <v>1155.3237518494113</v>
      </c>
      <c r="M63" s="50">
        <f t="shared" si="8"/>
        <v>1500</v>
      </c>
      <c r="N63" s="51">
        <f t="shared" si="14"/>
        <v>0.0044835354746823805</v>
      </c>
      <c r="O63" s="49">
        <f t="shared" si="15"/>
        <v>308.25734217376123</v>
      </c>
      <c r="P63" s="48">
        <f t="shared" si="16"/>
        <v>35.25734217376123</v>
      </c>
      <c r="Q63" s="50">
        <f t="shared" si="17"/>
        <v>4.742657826238769</v>
      </c>
      <c r="R63" s="50">
        <f t="shared" si="18"/>
        <v>1155.3237518494113</v>
      </c>
      <c r="S63" s="50">
        <f t="shared" si="9"/>
        <v>1500</v>
      </c>
      <c r="T63" s="51">
        <f t="shared" si="19"/>
        <v>0.0044835354746823805</v>
      </c>
    </row>
    <row r="64" spans="1:20" s="39" customFormat="1" ht="12" thickBot="1">
      <c r="A64" s="56">
        <f>A63+$B$21</f>
        <v>1200</v>
      </c>
      <c r="B64" s="57">
        <f>A64/60</f>
        <v>20</v>
      </c>
      <c r="C64" s="49">
        <f t="shared" si="1"/>
        <v>308.3918482380017</v>
      </c>
      <c r="D64" s="57">
        <f>C64-273</f>
        <v>35.39184823800173</v>
      </c>
      <c r="E64" s="50">
        <f t="shared" si="3"/>
        <v>4.608151761998272</v>
      </c>
      <c r="F64" s="50">
        <f t="shared" si="4"/>
        <v>0</v>
      </c>
      <c r="G64" s="50">
        <f t="shared" si="5"/>
        <v>1500</v>
      </c>
      <c r="H64" s="51">
        <f t="shared" si="6"/>
        <v>0.0044830402543635526</v>
      </c>
      <c r="I64" s="49">
        <f t="shared" si="11"/>
        <v>308.3918482380017</v>
      </c>
      <c r="J64" s="48">
        <f t="shared" si="12"/>
        <v>35.39184823800173</v>
      </c>
      <c r="K64" s="50">
        <f t="shared" si="13"/>
        <v>4.608151761998272</v>
      </c>
      <c r="L64" s="50">
        <f t="shared" si="7"/>
        <v>1198.0076722855601</v>
      </c>
      <c r="M64" s="50">
        <f t="shared" si="8"/>
        <v>1500</v>
      </c>
      <c r="N64" s="51">
        <f t="shared" si="14"/>
        <v>0.0044830402543635526</v>
      </c>
      <c r="O64" s="49">
        <f t="shared" si="15"/>
        <v>308.3918482380017</v>
      </c>
      <c r="P64" s="48">
        <f t="shared" si="16"/>
        <v>35.39184823800173</v>
      </c>
      <c r="Q64" s="50">
        <f t="shared" si="17"/>
        <v>4.608151761998272</v>
      </c>
      <c r="R64" s="50">
        <f t="shared" si="18"/>
        <v>1198.0076722855601</v>
      </c>
      <c r="S64" s="50">
        <f t="shared" si="9"/>
        <v>1500</v>
      </c>
      <c r="T64" s="51">
        <f t="shared" si="19"/>
        <v>0.0044830402543635526</v>
      </c>
    </row>
    <row r="65" spans="1:20" s="39" customFormat="1" ht="12" thickBot="1">
      <c r="A65" s="56">
        <f>A64+$B$21</f>
        <v>1230</v>
      </c>
      <c r="B65" s="57">
        <f>A65/60</f>
        <v>20.5</v>
      </c>
      <c r="C65" s="49">
        <f t="shared" si="1"/>
        <v>308.52633944563263</v>
      </c>
      <c r="D65" s="57">
        <f>C65-273</f>
        <v>35.52633944563263</v>
      </c>
      <c r="E65" s="50">
        <f t="shared" si="3"/>
        <v>4.47366055436737</v>
      </c>
      <c r="F65" s="50">
        <f t="shared" si="4"/>
        <v>0</v>
      </c>
      <c r="G65" s="50">
        <f t="shared" si="5"/>
        <v>1500</v>
      </c>
      <c r="H65" s="51">
        <f t="shared" si="6"/>
        <v>0.004482545088743337</v>
      </c>
      <c r="I65" s="49">
        <f t="shared" si="11"/>
        <v>308.52633944563263</v>
      </c>
      <c r="J65" s="48">
        <f t="shared" si="12"/>
        <v>35.52633944563263</v>
      </c>
      <c r="K65" s="50">
        <f t="shared" si="13"/>
        <v>4.47366055436737</v>
      </c>
      <c r="L65" s="50">
        <f t="shared" si="7"/>
        <v>1240.517872289994</v>
      </c>
      <c r="M65" s="50">
        <f t="shared" si="8"/>
        <v>1500</v>
      </c>
      <c r="N65" s="51">
        <f t="shared" si="14"/>
        <v>0.004482545088743337</v>
      </c>
      <c r="O65" s="49">
        <f t="shared" si="15"/>
        <v>308.52633944563263</v>
      </c>
      <c r="P65" s="48">
        <f t="shared" si="16"/>
        <v>35.52633944563263</v>
      </c>
      <c r="Q65" s="50">
        <f t="shared" si="17"/>
        <v>4.47366055436737</v>
      </c>
      <c r="R65" s="50">
        <f t="shared" si="18"/>
        <v>1240.517872289994</v>
      </c>
      <c r="S65" s="50">
        <f t="shared" si="9"/>
        <v>1500</v>
      </c>
      <c r="T65" s="51">
        <f t="shared" si="19"/>
        <v>0.004482545088743337</v>
      </c>
    </row>
    <row r="66" spans="1:20" s="39" customFormat="1" ht="12" thickBot="1">
      <c r="A66" s="56">
        <f>A65+$B$21</f>
        <v>1260</v>
      </c>
      <c r="B66" s="57">
        <f>A66/60</f>
        <v>21</v>
      </c>
      <c r="C66" s="49">
        <f t="shared" si="1"/>
        <v>308.66081579829495</v>
      </c>
      <c r="D66" s="57">
        <f>C66-273</f>
        <v>35.66081579829495</v>
      </c>
      <c r="E66" s="50">
        <f t="shared" si="3"/>
        <v>4.339184201705052</v>
      </c>
      <c r="F66" s="50">
        <f t="shared" si="4"/>
        <v>0</v>
      </c>
      <c r="G66" s="50">
        <f t="shared" si="5"/>
        <v>1500</v>
      </c>
      <c r="H66" s="51">
        <f t="shared" si="6"/>
        <v>0.00448204997781569</v>
      </c>
      <c r="I66" s="49">
        <f t="shared" si="11"/>
        <v>308.66081579829495</v>
      </c>
      <c r="J66" s="48">
        <f t="shared" si="12"/>
        <v>35.66081579829495</v>
      </c>
      <c r="K66" s="50">
        <f t="shared" si="13"/>
        <v>4.339184201705052</v>
      </c>
      <c r="L66" s="50">
        <f t="shared" si="7"/>
        <v>1282.7939645287659</v>
      </c>
      <c r="M66" s="50">
        <f t="shared" si="8"/>
        <v>1500</v>
      </c>
      <c r="N66" s="51">
        <f t="shared" si="14"/>
        <v>0.00448204997781569</v>
      </c>
      <c r="O66" s="49">
        <f t="shared" si="15"/>
        <v>308.66081579829495</v>
      </c>
      <c r="P66" s="48">
        <f t="shared" si="16"/>
        <v>35.66081579829495</v>
      </c>
      <c r="Q66" s="50">
        <f t="shared" si="17"/>
        <v>4.339184201705052</v>
      </c>
      <c r="R66" s="50">
        <f t="shared" si="18"/>
        <v>1282.7939645287659</v>
      </c>
      <c r="S66" s="50">
        <f t="shared" si="9"/>
        <v>1500</v>
      </c>
      <c r="T66" s="51">
        <f t="shared" si="19"/>
        <v>0.00448204997781569</v>
      </c>
    </row>
    <row r="67" spans="1:20" s="39" customFormat="1" ht="12" thickBot="1">
      <c r="A67" s="56">
        <f aca="true" t="shared" si="20" ref="A67:A73">A66+$B$21</f>
        <v>1290</v>
      </c>
      <c r="B67" s="57">
        <f aca="true" t="shared" si="21" ref="B67:B73">A67/60</f>
        <v>21.5</v>
      </c>
      <c r="C67" s="49">
        <f t="shared" si="1"/>
        <v>308.7952772976294</v>
      </c>
      <c r="D67" s="57">
        <f aca="true" t="shared" si="22" ref="D67:D73">C67-273</f>
        <v>35.79527729762941</v>
      </c>
      <c r="E67" s="50">
        <f t="shared" si="3"/>
        <v>4.204722702370589</v>
      </c>
      <c r="F67" s="50">
        <f t="shared" si="4"/>
        <v>0</v>
      </c>
      <c r="G67" s="50">
        <f t="shared" si="5"/>
        <v>1500</v>
      </c>
      <c r="H67" s="51">
        <f t="shared" si="6"/>
        <v>0.0044815549215745714</v>
      </c>
      <c r="I67" s="49">
        <f t="shared" si="11"/>
        <v>308.7952772976294</v>
      </c>
      <c r="J67" s="48">
        <f t="shared" si="12"/>
        <v>35.79527729762941</v>
      </c>
      <c r="K67" s="50">
        <f t="shared" si="13"/>
        <v>4.204722702370589</v>
      </c>
      <c r="L67" s="50">
        <f t="shared" si="7"/>
        <v>1324.7755716802621</v>
      </c>
      <c r="M67" s="50">
        <f t="shared" si="8"/>
        <v>1500</v>
      </c>
      <c r="N67" s="51">
        <f t="shared" si="14"/>
        <v>0.0044815549215745714</v>
      </c>
      <c r="O67" s="49">
        <f t="shared" si="15"/>
        <v>308.7952772976294</v>
      </c>
      <c r="P67" s="48">
        <f t="shared" si="16"/>
        <v>35.79527729762941</v>
      </c>
      <c r="Q67" s="50">
        <f t="shared" si="17"/>
        <v>4.204722702370589</v>
      </c>
      <c r="R67" s="50">
        <f t="shared" si="18"/>
        <v>1324.7755716802621</v>
      </c>
      <c r="S67" s="50">
        <f t="shared" si="9"/>
        <v>1500</v>
      </c>
      <c r="T67" s="51">
        <f t="shared" si="19"/>
        <v>0.0044815549215745714</v>
      </c>
    </row>
    <row r="68" spans="1:20" s="39" customFormat="1" ht="12" thickBot="1">
      <c r="A68" s="56">
        <f t="shared" si="20"/>
        <v>1320</v>
      </c>
      <c r="B68" s="57">
        <f t="shared" si="21"/>
        <v>22</v>
      </c>
      <c r="C68" s="49">
        <f t="shared" si="1"/>
        <v>308.92972394527663</v>
      </c>
      <c r="D68" s="57">
        <f t="shared" si="22"/>
        <v>35.929723945276635</v>
      </c>
      <c r="E68" s="50">
        <f t="shared" si="3"/>
        <v>4.070276054723365</v>
      </c>
      <c r="F68" s="50">
        <f t="shared" si="4"/>
        <v>0</v>
      </c>
      <c r="G68" s="50">
        <f t="shared" si="5"/>
        <v>1500</v>
      </c>
      <c r="H68" s="51">
        <f t="shared" si="6"/>
        <v>0.004481059920013942</v>
      </c>
      <c r="I68" s="49">
        <f t="shared" si="11"/>
        <v>308.92972394527663</v>
      </c>
      <c r="J68" s="48">
        <f t="shared" si="12"/>
        <v>35.929723945276635</v>
      </c>
      <c r="K68" s="50">
        <f t="shared" si="13"/>
        <v>4.070276054723365</v>
      </c>
      <c r="L68" s="50">
        <f t="shared" si="7"/>
        <v>1366.4023264337309</v>
      </c>
      <c r="M68" s="50">
        <f t="shared" si="8"/>
        <v>1500</v>
      </c>
      <c r="N68" s="51">
        <f t="shared" si="14"/>
        <v>0.004481059920013942</v>
      </c>
      <c r="O68" s="49">
        <f t="shared" si="15"/>
        <v>308.92972394527663</v>
      </c>
      <c r="P68" s="48">
        <f t="shared" si="16"/>
        <v>35.929723945276635</v>
      </c>
      <c r="Q68" s="50">
        <f t="shared" si="17"/>
        <v>4.070276054723365</v>
      </c>
      <c r="R68" s="50">
        <f t="shared" si="18"/>
        <v>1366.4023264337309</v>
      </c>
      <c r="S68" s="50">
        <f t="shared" si="9"/>
        <v>1500</v>
      </c>
      <c r="T68" s="51">
        <f t="shared" si="19"/>
        <v>0.004481059920013942</v>
      </c>
    </row>
    <row r="69" spans="1:20" s="39" customFormat="1" ht="12" thickBot="1">
      <c r="A69" s="56">
        <f t="shared" si="20"/>
        <v>1350</v>
      </c>
      <c r="B69" s="57">
        <f t="shared" si="21"/>
        <v>22.5</v>
      </c>
      <c r="C69" s="49">
        <f t="shared" si="1"/>
        <v>309.06415574287706</v>
      </c>
      <c r="D69" s="57">
        <f t="shared" si="22"/>
        <v>36.06415574287706</v>
      </c>
      <c r="E69" s="50">
        <f t="shared" si="3"/>
        <v>3.9358442571229375</v>
      </c>
      <c r="F69" s="50">
        <f t="shared" si="4"/>
        <v>0</v>
      </c>
      <c r="G69" s="50">
        <f t="shared" si="5"/>
        <v>1500</v>
      </c>
      <c r="H69" s="51">
        <f t="shared" si="6"/>
        <v>0.00448056497312776</v>
      </c>
      <c r="I69" s="49">
        <f t="shared" si="11"/>
        <v>309.06415574287706</v>
      </c>
      <c r="J69" s="48">
        <f t="shared" si="12"/>
        <v>36.06415574287706</v>
      </c>
      <c r="K69" s="50">
        <f t="shared" si="13"/>
        <v>3.9358442571229375</v>
      </c>
      <c r="L69" s="50">
        <f t="shared" si="7"/>
        <v>1407.613871487805</v>
      </c>
      <c r="M69" s="50">
        <f t="shared" si="8"/>
        <v>1500</v>
      </c>
      <c r="N69" s="51">
        <f t="shared" si="14"/>
        <v>0.00448056497312776</v>
      </c>
      <c r="O69" s="49">
        <f t="shared" si="15"/>
        <v>309.06415574287706</v>
      </c>
      <c r="P69" s="48">
        <f t="shared" si="16"/>
        <v>36.06415574287706</v>
      </c>
      <c r="Q69" s="50">
        <f t="shared" si="17"/>
        <v>3.9358442571229375</v>
      </c>
      <c r="R69" s="50">
        <f t="shared" si="18"/>
        <v>1407.613871487805</v>
      </c>
      <c r="S69" s="50">
        <f t="shared" si="9"/>
        <v>1500</v>
      </c>
      <c r="T69" s="51">
        <f t="shared" si="19"/>
        <v>0.00448056497312776</v>
      </c>
    </row>
    <row r="70" spans="1:20" s="39" customFormat="1" ht="12" thickBot="1">
      <c r="A70" s="56">
        <f t="shared" si="20"/>
        <v>1380</v>
      </c>
      <c r="B70" s="57">
        <f t="shared" si="21"/>
        <v>23</v>
      </c>
      <c r="C70" s="49">
        <f t="shared" si="1"/>
        <v>309.1985726920709</v>
      </c>
      <c r="D70" s="57">
        <f t="shared" si="22"/>
        <v>36.19857269207091</v>
      </c>
      <c r="E70" s="50">
        <f t="shared" si="3"/>
        <v>3.801427307929089</v>
      </c>
      <c r="F70" s="50">
        <f t="shared" si="4"/>
        <v>0</v>
      </c>
      <c r="G70" s="50">
        <f t="shared" si="5"/>
        <v>1500</v>
      </c>
      <c r="H70" s="51">
        <f t="shared" si="6"/>
        <v>0.00448007008090999</v>
      </c>
      <c r="I70" s="49">
        <f t="shared" si="11"/>
        <v>309.1985726920709</v>
      </c>
      <c r="J70" s="48">
        <f t="shared" si="12"/>
        <v>36.19857269207091</v>
      </c>
      <c r="K70" s="50">
        <f t="shared" si="13"/>
        <v>3.801427307929089</v>
      </c>
      <c r="L70" s="50">
        <f t="shared" si="7"/>
        <v>1448.3498595490273</v>
      </c>
      <c r="M70" s="50">
        <f t="shared" si="8"/>
        <v>1500</v>
      </c>
      <c r="N70" s="51">
        <f t="shared" si="14"/>
        <v>0.00448007008090999</v>
      </c>
      <c r="O70" s="49">
        <f t="shared" si="15"/>
        <v>309.1985726920709</v>
      </c>
      <c r="P70" s="48">
        <f t="shared" si="16"/>
        <v>36.19857269207091</v>
      </c>
      <c r="Q70" s="50">
        <f t="shared" si="17"/>
        <v>3.801427307929089</v>
      </c>
      <c r="R70" s="50">
        <f t="shared" si="18"/>
        <v>1448.3498595490273</v>
      </c>
      <c r="S70" s="50">
        <f t="shared" si="9"/>
        <v>1500</v>
      </c>
      <c r="T70" s="51">
        <f t="shared" si="19"/>
        <v>0.00448007008090999</v>
      </c>
    </row>
    <row r="71" spans="1:20" s="39" customFormat="1" ht="12" thickBot="1">
      <c r="A71" s="56">
        <f t="shared" si="20"/>
        <v>1410</v>
      </c>
      <c r="B71" s="57">
        <f t="shared" si="21"/>
        <v>23.5</v>
      </c>
      <c r="C71" s="49">
        <f t="shared" si="1"/>
        <v>309.3329747944982</v>
      </c>
      <c r="D71" s="57">
        <f t="shared" si="22"/>
        <v>36.33297479449823</v>
      </c>
      <c r="E71" s="50">
        <f t="shared" si="3"/>
        <v>3.6670252055017727</v>
      </c>
      <c r="F71" s="50">
        <f t="shared" si="4"/>
        <v>0</v>
      </c>
      <c r="G71" s="50">
        <f t="shared" si="5"/>
        <v>1500</v>
      </c>
      <c r="H71" s="51">
        <f t="shared" si="6"/>
        <v>0.0044795752433545895</v>
      </c>
      <c r="I71" s="49">
        <f t="shared" si="11"/>
        <v>309.3329747944982</v>
      </c>
      <c r="J71" s="48">
        <f t="shared" si="12"/>
        <v>36.33297479449823</v>
      </c>
      <c r="K71" s="50">
        <f t="shared" si="13"/>
        <v>3.6670252055017727</v>
      </c>
      <c r="L71" s="50">
        <f t="shared" si="7"/>
        <v>1488.5499533303773</v>
      </c>
      <c r="M71" s="50">
        <f t="shared" si="8"/>
        <v>1500</v>
      </c>
      <c r="N71" s="51">
        <f t="shared" si="14"/>
        <v>0.0044795752433545895</v>
      </c>
      <c r="O71" s="49">
        <f t="shared" si="15"/>
        <v>309.3329747944982</v>
      </c>
      <c r="P71" s="48">
        <f t="shared" si="16"/>
        <v>36.33297479449823</v>
      </c>
      <c r="Q71" s="50">
        <f t="shared" si="17"/>
        <v>3.6670252055017727</v>
      </c>
      <c r="R71" s="50">
        <f t="shared" si="18"/>
        <v>1488.5499533303773</v>
      </c>
      <c r="S71" s="50">
        <f t="shared" si="9"/>
        <v>1500</v>
      </c>
      <c r="T71" s="51">
        <f t="shared" si="19"/>
        <v>0.0044795752433545895</v>
      </c>
    </row>
    <row r="72" spans="1:20" s="39" customFormat="1" ht="12" thickBot="1">
      <c r="A72" s="56">
        <f t="shared" si="20"/>
        <v>1440</v>
      </c>
      <c r="B72" s="57">
        <f t="shared" si="21"/>
        <v>24</v>
      </c>
      <c r="C72" s="49">
        <f t="shared" si="1"/>
        <v>309.4673620517989</v>
      </c>
      <c r="D72" s="57">
        <f t="shared" si="22"/>
        <v>36.46736205179889</v>
      </c>
      <c r="E72" s="50">
        <f t="shared" si="3"/>
        <v>3.5326379482011134</v>
      </c>
      <c r="F72" s="50">
        <f t="shared" si="4"/>
        <v>0</v>
      </c>
      <c r="G72" s="50">
        <f t="shared" si="5"/>
        <v>1500</v>
      </c>
      <c r="H72" s="51">
        <f t="shared" si="6"/>
        <v>0.004479080460455524</v>
      </c>
      <c r="I72" s="49">
        <f t="shared" si="11"/>
        <v>309.4673620517989</v>
      </c>
      <c r="J72" s="48">
        <f t="shared" si="12"/>
        <v>36.46736205179889</v>
      </c>
      <c r="K72" s="50">
        <f t="shared" si="13"/>
        <v>3.5326379482011134</v>
      </c>
      <c r="L72" s="50">
        <f t="shared" si="7"/>
        <v>1528.1538255497965</v>
      </c>
      <c r="M72" s="50">
        <f t="shared" si="8"/>
        <v>1500</v>
      </c>
      <c r="N72" s="51">
        <f t="shared" si="14"/>
        <v>0.004479080460455524</v>
      </c>
      <c r="O72" s="49">
        <f t="shared" si="15"/>
        <v>309.4673620517989</v>
      </c>
      <c r="P72" s="48">
        <f t="shared" si="16"/>
        <v>36.46736205179889</v>
      </c>
      <c r="Q72" s="50">
        <f t="shared" si="17"/>
        <v>3.5326379482011134</v>
      </c>
      <c r="R72" s="50">
        <f t="shared" si="18"/>
        <v>1528.1538255497965</v>
      </c>
      <c r="S72" s="50">
        <f t="shared" si="9"/>
        <v>1500</v>
      </c>
      <c r="T72" s="51">
        <f t="shared" si="19"/>
        <v>0.004479080460455524</v>
      </c>
    </row>
    <row r="73" spans="1:20" s="39" customFormat="1" ht="12" thickBot="1">
      <c r="A73" s="56">
        <f t="shared" si="20"/>
        <v>1470</v>
      </c>
      <c r="B73" s="57">
        <f t="shared" si="21"/>
        <v>24.5</v>
      </c>
      <c r="C73" s="49">
        <f t="shared" si="1"/>
        <v>309.60173446561254</v>
      </c>
      <c r="D73" s="57">
        <f t="shared" si="22"/>
        <v>36.60173446561254</v>
      </c>
      <c r="E73" s="50">
        <f t="shared" si="3"/>
        <v>3.3982655343874626</v>
      </c>
      <c r="F73" s="50">
        <f t="shared" si="4"/>
        <v>0</v>
      </c>
      <c r="G73" s="50">
        <f t="shared" si="5"/>
        <v>1500</v>
      </c>
      <c r="H73" s="51">
        <f t="shared" si="6"/>
        <v>0.0044785857322067555</v>
      </c>
      <c r="I73" s="49">
        <f t="shared" si="11"/>
        <v>309.60173446561254</v>
      </c>
      <c r="J73" s="48">
        <f t="shared" si="12"/>
        <v>36.60173446561254</v>
      </c>
      <c r="K73" s="50">
        <f t="shared" si="13"/>
        <v>3.3982655343874626</v>
      </c>
      <c r="L73" s="50">
        <f t="shared" si="7"/>
        <v>1567.1011589287136</v>
      </c>
      <c r="M73" s="50">
        <f t="shared" si="8"/>
        <v>1500</v>
      </c>
      <c r="N73" s="51">
        <f t="shared" si="14"/>
        <v>0.0044785857322067555</v>
      </c>
      <c r="O73" s="49">
        <f t="shared" si="15"/>
        <v>309.60173446561254</v>
      </c>
      <c r="P73" s="48">
        <f t="shared" si="16"/>
        <v>36.60173446561254</v>
      </c>
      <c r="Q73" s="50">
        <f t="shared" si="17"/>
        <v>3.3982655343874626</v>
      </c>
      <c r="R73" s="50">
        <f t="shared" si="18"/>
        <v>1567.1011589287136</v>
      </c>
      <c r="S73" s="50">
        <f t="shared" si="9"/>
        <v>1500</v>
      </c>
      <c r="T73" s="51">
        <f t="shared" si="19"/>
        <v>0.0044785857322067555</v>
      </c>
    </row>
    <row r="74" spans="1:20" s="39" customFormat="1" ht="12" thickBot="1">
      <c r="A74" s="56">
        <f>A73+$B$21</f>
        <v>1500</v>
      </c>
      <c r="B74" s="57">
        <f>A74/60</f>
        <v>25</v>
      </c>
      <c r="C74" s="49">
        <f t="shared" si="1"/>
        <v>309.7360920375787</v>
      </c>
      <c r="D74" s="57">
        <f>C74-273</f>
        <v>36.736092037578715</v>
      </c>
      <c r="E74" s="50">
        <f t="shared" si="3"/>
        <v>3.2639079624212854</v>
      </c>
      <c r="F74" s="50">
        <f t="shared" si="4"/>
        <v>0</v>
      </c>
      <c r="G74" s="50">
        <f t="shared" si="5"/>
        <v>1500</v>
      </c>
      <c r="H74" s="51">
        <f t="shared" si="6"/>
        <v>0.004478091058602248</v>
      </c>
      <c r="I74" s="49">
        <f t="shared" si="11"/>
        <v>309.7360920375787</v>
      </c>
      <c r="J74" s="48">
        <f t="shared" si="12"/>
        <v>36.736092037578715</v>
      </c>
      <c r="K74" s="50">
        <f t="shared" si="13"/>
        <v>3.2639079624212854</v>
      </c>
      <c r="L74" s="50">
        <f t="shared" si="7"/>
        <v>1605.3316461905727</v>
      </c>
      <c r="M74" s="50">
        <f t="shared" si="8"/>
        <v>1500</v>
      </c>
      <c r="N74" s="51">
        <f t="shared" si="14"/>
        <v>0.004478091058602248</v>
      </c>
      <c r="O74" s="49">
        <f t="shared" si="15"/>
        <v>309.7360920375787</v>
      </c>
      <c r="P74" s="48">
        <f t="shared" si="16"/>
        <v>36.736092037578715</v>
      </c>
      <c r="Q74" s="50">
        <f t="shared" si="17"/>
        <v>3.2639079624212854</v>
      </c>
      <c r="R74" s="50">
        <f t="shared" si="18"/>
        <v>1605.3316461905727</v>
      </c>
      <c r="S74" s="50">
        <f t="shared" si="9"/>
        <v>1500</v>
      </c>
      <c r="T74" s="51">
        <f t="shared" si="19"/>
        <v>0.004478091058602248</v>
      </c>
    </row>
    <row r="75" spans="1:20" s="39" customFormat="1" ht="12" thickBot="1">
      <c r="A75" s="56">
        <f>A74+$B$21</f>
        <v>1530</v>
      </c>
      <c r="B75" s="57">
        <f>A75/60</f>
        <v>25.5</v>
      </c>
      <c r="C75" s="49">
        <f t="shared" si="1"/>
        <v>309.8704347693368</v>
      </c>
      <c r="D75" s="57">
        <f>C75-273</f>
        <v>36.87043476933678</v>
      </c>
      <c r="E75" s="50">
        <f t="shared" si="3"/>
        <v>3.129565230663218</v>
      </c>
      <c r="F75" s="50">
        <f t="shared" si="4"/>
        <v>0</v>
      </c>
      <c r="G75" s="50">
        <f t="shared" si="5"/>
        <v>1500</v>
      </c>
      <c r="H75" s="51">
        <f t="shared" si="6"/>
        <v>0.004477596439635964</v>
      </c>
      <c r="I75" s="49">
        <f t="shared" si="11"/>
        <v>309.8704347693368</v>
      </c>
      <c r="J75" s="48">
        <f t="shared" si="12"/>
        <v>36.87043476933678</v>
      </c>
      <c r="K75" s="50">
        <f t="shared" si="13"/>
        <v>3.129565230663218</v>
      </c>
      <c r="L75" s="50">
        <f t="shared" si="7"/>
        <v>1642.784990059357</v>
      </c>
      <c r="M75" s="50">
        <f t="shared" si="8"/>
        <v>1500</v>
      </c>
      <c r="N75" s="51">
        <f t="shared" si="14"/>
        <v>0.004477596439635964</v>
      </c>
      <c r="O75" s="49">
        <f t="shared" si="15"/>
        <v>309.8704347693368</v>
      </c>
      <c r="P75" s="48">
        <f t="shared" si="16"/>
        <v>36.87043476933678</v>
      </c>
      <c r="Q75" s="50">
        <f t="shared" si="17"/>
        <v>3.129565230663218</v>
      </c>
      <c r="R75" s="50">
        <f t="shared" si="18"/>
        <v>1642.784990059357</v>
      </c>
      <c r="S75" s="50">
        <f t="shared" si="9"/>
        <v>1500</v>
      </c>
      <c r="T75" s="51">
        <f t="shared" si="19"/>
        <v>0.004477596439635964</v>
      </c>
    </row>
    <row r="76" spans="1:20" s="39" customFormat="1" ht="12" thickBot="1">
      <c r="A76" s="56">
        <f aca="true" t="shared" si="23" ref="A76:A139">A75+$B$21</f>
        <v>1560</v>
      </c>
      <c r="B76" s="57">
        <f aca="true" t="shared" si="24" ref="B76:B139">A76/60</f>
        <v>26</v>
      </c>
      <c r="C76" s="49">
        <f t="shared" si="1"/>
        <v>310.0047626625259</v>
      </c>
      <c r="D76" s="57">
        <f aca="true" t="shared" si="25" ref="D76:D139">C76-273</f>
        <v>37.00476266252588</v>
      </c>
      <c r="E76" s="50">
        <f t="shared" si="3"/>
        <v>2.995237337474123</v>
      </c>
      <c r="F76" s="50">
        <f t="shared" si="4"/>
        <v>0</v>
      </c>
      <c r="G76" s="50">
        <f t="shared" si="5"/>
        <v>1500</v>
      </c>
      <c r="H76" s="51">
        <f t="shared" si="6"/>
        <v>0.004477101875301872</v>
      </c>
      <c r="I76" s="49">
        <f t="shared" si="11"/>
        <v>310.0047626625259</v>
      </c>
      <c r="J76" s="48">
        <f t="shared" si="12"/>
        <v>37.00476266252588</v>
      </c>
      <c r="K76" s="50">
        <f t="shared" si="13"/>
        <v>2.995237337474123</v>
      </c>
      <c r="L76" s="50">
        <f t="shared" si="7"/>
        <v>1679.4009032581166</v>
      </c>
      <c r="M76" s="50">
        <f t="shared" si="8"/>
        <v>1500</v>
      </c>
      <c r="N76" s="51">
        <f t="shared" si="14"/>
        <v>0.004477101875301872</v>
      </c>
      <c r="O76" s="49">
        <f t="shared" si="15"/>
        <v>310.0047626625259</v>
      </c>
      <c r="P76" s="48">
        <f t="shared" si="16"/>
        <v>37.00476266252588</v>
      </c>
      <c r="Q76" s="50">
        <f t="shared" si="17"/>
        <v>2.995237337474123</v>
      </c>
      <c r="R76" s="50">
        <f t="shared" si="18"/>
        <v>1679.4009032581166</v>
      </c>
      <c r="S76" s="50">
        <f t="shared" si="9"/>
        <v>1500</v>
      </c>
      <c r="T76" s="51">
        <f t="shared" si="19"/>
        <v>0.004477101875301872</v>
      </c>
    </row>
    <row r="77" spans="1:20" s="39" customFormat="1" ht="12" thickBot="1">
      <c r="A77" s="56">
        <f t="shared" si="23"/>
        <v>1590</v>
      </c>
      <c r="B77" s="57">
        <f t="shared" si="24"/>
        <v>26.5</v>
      </c>
      <c r="C77" s="49">
        <f t="shared" si="1"/>
        <v>310.1390757187849</v>
      </c>
      <c r="D77" s="57">
        <f t="shared" si="25"/>
        <v>37.13907571878491</v>
      </c>
      <c r="E77" s="50">
        <f t="shared" si="3"/>
        <v>2.860924281215091</v>
      </c>
      <c r="F77" s="50">
        <f t="shared" si="4"/>
        <v>0</v>
      </c>
      <c r="G77" s="50">
        <f t="shared" si="5"/>
        <v>1500</v>
      </c>
      <c r="H77" s="51">
        <f t="shared" si="6"/>
        <v>0.004476607365593934</v>
      </c>
      <c r="I77" s="49">
        <f t="shared" si="11"/>
        <v>310.1390757187849</v>
      </c>
      <c r="J77" s="48">
        <f t="shared" si="12"/>
        <v>37.13907571878491</v>
      </c>
      <c r="K77" s="50">
        <f t="shared" si="13"/>
        <v>2.860924281215091</v>
      </c>
      <c r="L77" s="50">
        <f t="shared" si="7"/>
        <v>1715.1191085074956</v>
      </c>
      <c r="M77" s="50">
        <f t="shared" si="8"/>
        <v>1500</v>
      </c>
      <c r="N77" s="51">
        <f t="shared" si="14"/>
        <v>0.004476607365593934</v>
      </c>
      <c r="O77" s="49">
        <f t="shared" si="15"/>
        <v>310.1390757187849</v>
      </c>
      <c r="P77" s="48">
        <f t="shared" si="16"/>
        <v>37.13907571878491</v>
      </c>
      <c r="Q77" s="50">
        <f t="shared" si="17"/>
        <v>2.860924281215091</v>
      </c>
      <c r="R77" s="50">
        <f t="shared" si="18"/>
        <v>1715.1191085074956</v>
      </c>
      <c r="S77" s="50">
        <f t="shared" si="9"/>
        <v>1500</v>
      </c>
      <c r="T77" s="51">
        <f t="shared" si="19"/>
        <v>0.004476607365593934</v>
      </c>
    </row>
    <row r="78" spans="1:20" s="39" customFormat="1" ht="12" thickBot="1">
      <c r="A78" s="56">
        <f t="shared" si="23"/>
        <v>1620</v>
      </c>
      <c r="B78" s="57">
        <f t="shared" si="24"/>
        <v>27</v>
      </c>
      <c r="C78" s="49">
        <f t="shared" si="1"/>
        <v>310.27337393975273</v>
      </c>
      <c r="D78" s="57">
        <f t="shared" si="25"/>
        <v>37.27337393975273</v>
      </c>
      <c r="E78" s="50">
        <f t="shared" si="3"/>
        <v>2.72662606024727</v>
      </c>
      <c r="F78" s="50">
        <f t="shared" si="4"/>
        <v>0</v>
      </c>
      <c r="G78" s="50">
        <f t="shared" si="5"/>
        <v>1500</v>
      </c>
      <c r="H78" s="51">
        <f t="shared" si="6"/>
        <v>0.004476112910506118</v>
      </c>
      <c r="I78" s="49">
        <f t="shared" si="11"/>
        <v>310.27337393975273</v>
      </c>
      <c r="J78" s="48">
        <f t="shared" si="12"/>
        <v>37.27337393975273</v>
      </c>
      <c r="K78" s="50">
        <f t="shared" si="13"/>
        <v>2.72662606024727</v>
      </c>
      <c r="L78" s="50">
        <f t="shared" si="7"/>
        <v>1749.879338524259</v>
      </c>
      <c r="M78" s="50">
        <f t="shared" si="8"/>
        <v>1500</v>
      </c>
      <c r="N78" s="51">
        <f t="shared" si="14"/>
        <v>0.004476112910506118</v>
      </c>
      <c r="O78" s="49">
        <f t="shared" si="15"/>
        <v>310.27337393975273</v>
      </c>
      <c r="P78" s="48">
        <f t="shared" si="16"/>
        <v>37.27337393975273</v>
      </c>
      <c r="Q78" s="50">
        <f t="shared" si="17"/>
        <v>2.72662606024727</v>
      </c>
      <c r="R78" s="50">
        <f t="shared" si="18"/>
        <v>1749.879338524259</v>
      </c>
      <c r="S78" s="50">
        <f t="shared" si="9"/>
        <v>1500</v>
      </c>
      <c r="T78" s="51">
        <f t="shared" si="19"/>
        <v>0.004476112910506118</v>
      </c>
    </row>
    <row r="79" spans="1:20" s="39" customFormat="1" ht="12" thickBot="1">
      <c r="A79" s="56">
        <f t="shared" si="23"/>
        <v>1650</v>
      </c>
      <c r="B79" s="57">
        <f t="shared" si="24"/>
        <v>27.5</v>
      </c>
      <c r="C79" s="49">
        <f t="shared" si="1"/>
        <v>310.4076573270679</v>
      </c>
      <c r="D79" s="57">
        <f t="shared" si="25"/>
        <v>37.40765732706791</v>
      </c>
      <c r="E79" s="50">
        <f t="shared" si="3"/>
        <v>2.592342672932091</v>
      </c>
      <c r="F79" s="50">
        <f t="shared" si="4"/>
        <v>0</v>
      </c>
      <c r="G79" s="50">
        <f t="shared" si="5"/>
        <v>1500</v>
      </c>
      <c r="H79" s="51">
        <f t="shared" si="6"/>
        <v>0.004475618510032393</v>
      </c>
      <c r="I79" s="49">
        <f t="shared" si="11"/>
        <v>310.4076573270679</v>
      </c>
      <c r="J79" s="48">
        <f t="shared" si="12"/>
        <v>37.40765732706791</v>
      </c>
      <c r="K79" s="50">
        <f t="shared" si="13"/>
        <v>2.592342672932091</v>
      </c>
      <c r="L79" s="50">
        <f t="shared" si="7"/>
        <v>1783.621336019819</v>
      </c>
      <c r="M79" s="50">
        <f t="shared" si="8"/>
        <v>1500</v>
      </c>
      <c r="N79" s="51">
        <f t="shared" si="14"/>
        <v>0.004475618510032393</v>
      </c>
      <c r="O79" s="49">
        <f t="shared" si="15"/>
        <v>310.4076573270679</v>
      </c>
      <c r="P79" s="48">
        <f t="shared" si="16"/>
        <v>37.40765732706791</v>
      </c>
      <c r="Q79" s="50">
        <f t="shared" si="17"/>
        <v>2.592342672932091</v>
      </c>
      <c r="R79" s="50">
        <f t="shared" si="18"/>
        <v>1783.621336019819</v>
      </c>
      <c r="S79" s="50">
        <f t="shared" si="9"/>
        <v>1500</v>
      </c>
      <c r="T79" s="51">
        <f t="shared" si="19"/>
        <v>0.004475618510032393</v>
      </c>
    </row>
    <row r="80" spans="1:20" s="39" customFormat="1" ht="12" thickBot="1">
      <c r="A80" s="56">
        <f t="shared" si="23"/>
        <v>1680</v>
      </c>
      <c r="B80" s="57">
        <f t="shared" si="24"/>
        <v>28</v>
      </c>
      <c r="C80" s="49">
        <f t="shared" si="1"/>
        <v>310.5419258823689</v>
      </c>
      <c r="D80" s="57">
        <f t="shared" si="25"/>
        <v>37.5419258823689</v>
      </c>
      <c r="E80" s="50">
        <f t="shared" si="3"/>
        <v>2.4580741176310994</v>
      </c>
      <c r="F80" s="50">
        <f t="shared" si="4"/>
        <v>0</v>
      </c>
      <c r="G80" s="50">
        <f t="shared" si="5"/>
        <v>1500</v>
      </c>
      <c r="H80" s="51">
        <f t="shared" si="6"/>
        <v>0.004475124164166724</v>
      </c>
      <c r="I80" s="49">
        <f t="shared" si="11"/>
        <v>310.5419258823689</v>
      </c>
      <c r="J80" s="48">
        <f t="shared" si="12"/>
        <v>37.5419258823689</v>
      </c>
      <c r="K80" s="50">
        <f t="shared" si="13"/>
        <v>2.4580741176310994</v>
      </c>
      <c r="L80" s="50">
        <f t="shared" si="7"/>
        <v>1816.2848536987633</v>
      </c>
      <c r="M80" s="50">
        <f t="shared" si="8"/>
        <v>1500</v>
      </c>
      <c r="N80" s="51">
        <f t="shared" si="14"/>
        <v>0.004475124164166724</v>
      </c>
      <c r="O80" s="49">
        <f t="shared" si="15"/>
        <v>310.5419258823689</v>
      </c>
      <c r="P80" s="48">
        <f t="shared" si="16"/>
        <v>37.5419258823689</v>
      </c>
      <c r="Q80" s="50">
        <f t="shared" si="17"/>
        <v>2.4580741176310994</v>
      </c>
      <c r="R80" s="50">
        <f t="shared" si="18"/>
        <v>1816.2848536987633</v>
      </c>
      <c r="S80" s="50">
        <f t="shared" si="9"/>
        <v>1500</v>
      </c>
      <c r="T80" s="51">
        <f t="shared" si="19"/>
        <v>0.004475124164166724</v>
      </c>
    </row>
    <row r="81" spans="1:20" s="39" customFormat="1" ht="12" thickBot="1">
      <c r="A81" s="56">
        <f t="shared" si="23"/>
        <v>1710</v>
      </c>
      <c r="B81" s="57">
        <f t="shared" si="24"/>
        <v>28.5</v>
      </c>
      <c r="C81" s="49">
        <f t="shared" si="1"/>
        <v>310.6761796072939</v>
      </c>
      <c r="D81" s="57">
        <f t="shared" si="25"/>
        <v>37.676179607293875</v>
      </c>
      <c r="E81" s="50">
        <f t="shared" si="3"/>
        <v>2.323820392706125</v>
      </c>
      <c r="F81" s="50">
        <f t="shared" si="4"/>
        <v>0</v>
      </c>
      <c r="G81" s="50">
        <f t="shared" si="5"/>
        <v>1500</v>
      </c>
      <c r="H81" s="51">
        <f t="shared" si="6"/>
        <v>0.0044746298729030805</v>
      </c>
      <c r="I81" s="49">
        <f t="shared" si="11"/>
        <v>310.6761796072939</v>
      </c>
      <c r="J81" s="48">
        <f t="shared" si="12"/>
        <v>37.676179607293875</v>
      </c>
      <c r="K81" s="50">
        <f t="shared" si="13"/>
        <v>2.323820392706125</v>
      </c>
      <c r="L81" s="50">
        <f t="shared" si="7"/>
        <v>1847.8096542573821</v>
      </c>
      <c r="M81" s="50">
        <f t="shared" si="8"/>
        <v>1500</v>
      </c>
      <c r="N81" s="51">
        <f t="shared" si="14"/>
        <v>0.0044746298729030805</v>
      </c>
      <c r="O81" s="49">
        <f t="shared" si="15"/>
        <v>310.6761796072939</v>
      </c>
      <c r="P81" s="48">
        <f t="shared" si="16"/>
        <v>37.676179607293875</v>
      </c>
      <c r="Q81" s="50">
        <f t="shared" si="17"/>
        <v>2.323820392706125</v>
      </c>
      <c r="R81" s="50">
        <f t="shared" si="18"/>
        <v>1847.8096542573821</v>
      </c>
      <c r="S81" s="50">
        <f t="shared" si="9"/>
        <v>1500</v>
      </c>
      <c r="T81" s="51">
        <f t="shared" si="19"/>
        <v>0.0044746298729030805</v>
      </c>
    </row>
    <row r="82" spans="1:20" s="39" customFormat="1" ht="12" thickBot="1">
      <c r="A82" s="56">
        <f t="shared" si="23"/>
        <v>1740</v>
      </c>
      <c r="B82" s="57">
        <f t="shared" si="24"/>
        <v>29</v>
      </c>
      <c r="C82" s="49">
        <f t="shared" si="1"/>
        <v>310.81041850348095</v>
      </c>
      <c r="D82" s="57">
        <f t="shared" si="25"/>
        <v>37.810418503480946</v>
      </c>
      <c r="E82" s="50">
        <f t="shared" si="3"/>
        <v>2.189581496519054</v>
      </c>
      <c r="F82" s="50">
        <f t="shared" si="4"/>
        <v>0</v>
      </c>
      <c r="G82" s="50">
        <f t="shared" si="5"/>
        <v>1500</v>
      </c>
      <c r="H82" s="51">
        <f t="shared" si="6"/>
        <v>0.004474135636235431</v>
      </c>
      <c r="I82" s="49">
        <f t="shared" si="11"/>
        <v>310.81041850348095</v>
      </c>
      <c r="J82" s="48">
        <f t="shared" si="12"/>
        <v>37.810418503480946</v>
      </c>
      <c r="K82" s="50">
        <f t="shared" si="13"/>
        <v>2.189581496519054</v>
      </c>
      <c r="L82" s="50">
        <f t="shared" si="7"/>
        <v>1878.135510382197</v>
      </c>
      <c r="M82" s="50">
        <f t="shared" si="8"/>
        <v>1500</v>
      </c>
      <c r="N82" s="51">
        <f t="shared" si="14"/>
        <v>0.004474135636235431</v>
      </c>
      <c r="O82" s="49">
        <f t="shared" si="15"/>
        <v>310.81041850348095</v>
      </c>
      <c r="P82" s="48">
        <f t="shared" si="16"/>
        <v>37.810418503480946</v>
      </c>
      <c r="Q82" s="50">
        <f t="shared" si="17"/>
        <v>2.189581496519054</v>
      </c>
      <c r="R82" s="50">
        <f t="shared" si="18"/>
        <v>1878.135510382197</v>
      </c>
      <c r="S82" s="50">
        <f t="shared" si="9"/>
        <v>1500</v>
      </c>
      <c r="T82" s="51">
        <f t="shared" si="19"/>
        <v>0.004474135636235431</v>
      </c>
    </row>
    <row r="83" spans="1:20" s="39" customFormat="1" ht="12" thickBot="1">
      <c r="A83" s="56">
        <f t="shared" si="23"/>
        <v>1770</v>
      </c>
      <c r="B83" s="57">
        <f t="shared" si="24"/>
        <v>29.5</v>
      </c>
      <c r="C83" s="49">
        <f t="shared" si="1"/>
        <v>310.944642572568</v>
      </c>
      <c r="D83" s="57">
        <f t="shared" si="25"/>
        <v>37.944642572568</v>
      </c>
      <c r="E83" s="50">
        <f t="shared" si="3"/>
        <v>2.055357427432</v>
      </c>
      <c r="F83" s="50">
        <f t="shared" si="4"/>
        <v>0</v>
      </c>
      <c r="G83" s="50">
        <f t="shared" si="5"/>
        <v>1500</v>
      </c>
      <c r="H83" s="51">
        <f t="shared" si="6"/>
        <v>0.004473641454157746</v>
      </c>
      <c r="I83" s="49">
        <f t="shared" si="11"/>
        <v>310.944642572568</v>
      </c>
      <c r="J83" s="48">
        <f t="shared" si="12"/>
        <v>37.944642572568</v>
      </c>
      <c r="K83" s="50">
        <f t="shared" si="13"/>
        <v>2.055357427432</v>
      </c>
      <c r="L83" s="50">
        <f t="shared" si="7"/>
        <v>1907.2022047484875</v>
      </c>
      <c r="M83" s="50">
        <f t="shared" si="8"/>
        <v>1500</v>
      </c>
      <c r="N83" s="51">
        <f t="shared" si="14"/>
        <v>0.004473641454157746</v>
      </c>
      <c r="O83" s="49">
        <f t="shared" si="15"/>
        <v>310.944642572568</v>
      </c>
      <c r="P83" s="48">
        <f t="shared" si="16"/>
        <v>37.944642572568</v>
      </c>
      <c r="Q83" s="50">
        <f t="shared" si="17"/>
        <v>2.055357427432</v>
      </c>
      <c r="R83" s="50">
        <f t="shared" si="18"/>
        <v>1907.2022047484875</v>
      </c>
      <c r="S83" s="50">
        <f t="shared" si="9"/>
        <v>1500</v>
      </c>
      <c r="T83" s="51">
        <f t="shared" si="19"/>
        <v>0.004473641454157746</v>
      </c>
    </row>
    <row r="84" spans="1:20" s="39" customFormat="1" ht="12" thickBot="1">
      <c r="A84" s="56">
        <f t="shared" si="23"/>
        <v>1800</v>
      </c>
      <c r="B84" s="57">
        <f t="shared" si="24"/>
        <v>30</v>
      </c>
      <c r="C84" s="49">
        <f t="shared" si="1"/>
        <v>311.07885181619275</v>
      </c>
      <c r="D84" s="57">
        <f t="shared" si="25"/>
        <v>38.07885181619275</v>
      </c>
      <c r="E84" s="50">
        <f t="shared" si="3"/>
        <v>1.9211481838072473</v>
      </c>
      <c r="F84" s="50">
        <f t="shared" si="4"/>
        <v>0</v>
      </c>
      <c r="G84" s="50">
        <f t="shared" si="5"/>
        <v>1500</v>
      </c>
      <c r="H84" s="51">
        <f t="shared" si="6"/>
        <v>0.004473147326663994</v>
      </c>
      <c r="I84" s="49">
        <f t="shared" si="11"/>
        <v>311.07885181619275</v>
      </c>
      <c r="J84" s="48">
        <f t="shared" si="12"/>
        <v>38.07885181619275</v>
      </c>
      <c r="K84" s="50">
        <f t="shared" si="13"/>
        <v>1.9211481838072473</v>
      </c>
      <c r="L84" s="50">
        <f t="shared" si="7"/>
        <v>1934.9495300188196</v>
      </c>
      <c r="M84" s="50">
        <f t="shared" si="8"/>
        <v>1500</v>
      </c>
      <c r="N84" s="51">
        <f t="shared" si="14"/>
        <v>0.004473147326663994</v>
      </c>
      <c r="O84" s="49">
        <f t="shared" si="15"/>
        <v>311.07885181619275</v>
      </c>
      <c r="P84" s="48">
        <f t="shared" si="16"/>
        <v>38.07885181619275</v>
      </c>
      <c r="Q84" s="50">
        <f t="shared" si="17"/>
        <v>1.9211481838072473</v>
      </c>
      <c r="R84" s="50">
        <f t="shared" si="18"/>
        <v>1934.9495300188196</v>
      </c>
      <c r="S84" s="50">
        <f t="shared" si="9"/>
        <v>1500</v>
      </c>
      <c r="T84" s="51">
        <f t="shared" si="19"/>
        <v>0.004473147326663994</v>
      </c>
    </row>
    <row r="85" spans="1:20" s="39" customFormat="1" ht="12" thickBot="1">
      <c r="A85" s="56">
        <f t="shared" si="23"/>
        <v>1830</v>
      </c>
      <c r="B85" s="57">
        <f t="shared" si="24"/>
        <v>30.5</v>
      </c>
      <c r="C85" s="49">
        <f t="shared" si="1"/>
        <v>311.2130462359927</v>
      </c>
      <c r="D85" s="57">
        <f t="shared" si="25"/>
        <v>38.21304623599269</v>
      </c>
      <c r="E85" s="50">
        <f t="shared" si="3"/>
        <v>1.7869537640073077</v>
      </c>
      <c r="F85" s="50">
        <f t="shared" si="4"/>
        <v>0</v>
      </c>
      <c r="G85" s="50">
        <f t="shared" si="5"/>
        <v>1500</v>
      </c>
      <c r="H85" s="51">
        <f t="shared" si="6"/>
        <v>0.004472653253748148</v>
      </c>
      <c r="I85" s="49">
        <f t="shared" si="11"/>
        <v>311.2130462359927</v>
      </c>
      <c r="J85" s="48">
        <f t="shared" si="12"/>
        <v>38.21304623599269</v>
      </c>
      <c r="K85" s="50">
        <f t="shared" si="13"/>
        <v>1.7869537640073077</v>
      </c>
      <c r="L85" s="50">
        <f t="shared" si="7"/>
        <v>1961.317288841574</v>
      </c>
      <c r="M85" s="50">
        <f t="shared" si="8"/>
        <v>1500</v>
      </c>
      <c r="N85" s="51">
        <f t="shared" si="14"/>
        <v>0.004472653253748148</v>
      </c>
      <c r="O85" s="49">
        <f t="shared" si="15"/>
        <v>311.2130462359927</v>
      </c>
      <c r="P85" s="48">
        <f t="shared" si="16"/>
        <v>38.21304623599269</v>
      </c>
      <c r="Q85" s="50">
        <f t="shared" si="17"/>
        <v>1.7869537640073077</v>
      </c>
      <c r="R85" s="50">
        <f t="shared" si="18"/>
        <v>1961.317288841574</v>
      </c>
      <c r="S85" s="50">
        <f t="shared" si="9"/>
        <v>1500</v>
      </c>
      <c r="T85" s="51">
        <f t="shared" si="19"/>
        <v>0.004472653253748148</v>
      </c>
    </row>
    <row r="86" spans="1:20" s="39" customFormat="1" ht="12" thickBot="1">
      <c r="A86" s="56">
        <f t="shared" si="23"/>
        <v>1860</v>
      </c>
      <c r="B86" s="57">
        <f t="shared" si="24"/>
        <v>31</v>
      </c>
      <c r="C86" s="49">
        <f t="shared" si="1"/>
        <v>311.34722583360514</v>
      </c>
      <c r="D86" s="57">
        <f t="shared" si="25"/>
        <v>38.34722583360514</v>
      </c>
      <c r="E86" s="50">
        <f t="shared" si="3"/>
        <v>1.6527741663948632</v>
      </c>
      <c r="F86" s="50">
        <f t="shared" si="4"/>
        <v>0</v>
      </c>
      <c r="G86" s="50">
        <f t="shared" si="5"/>
        <v>1500</v>
      </c>
      <c r="H86" s="51">
        <f t="shared" si="6"/>
        <v>0.0044721592354041795</v>
      </c>
      <c r="I86" s="49">
        <f t="shared" si="11"/>
        <v>311.34722583360514</v>
      </c>
      <c r="J86" s="48">
        <f t="shared" si="12"/>
        <v>38.34722583360514</v>
      </c>
      <c r="K86" s="50">
        <f t="shared" si="13"/>
        <v>1.6527741663948632</v>
      </c>
      <c r="L86" s="50">
        <f t="shared" si="7"/>
        <v>1986.245293849476</v>
      </c>
      <c r="M86" s="50">
        <f t="shared" si="8"/>
        <v>1500</v>
      </c>
      <c r="N86" s="51">
        <f t="shared" si="14"/>
        <v>0.0044721592354041795</v>
      </c>
      <c r="O86" s="49">
        <f t="shared" si="15"/>
        <v>311.34722583360514</v>
      </c>
      <c r="P86" s="48">
        <f t="shared" si="16"/>
        <v>38.34722583360514</v>
      </c>
      <c r="Q86" s="50">
        <f t="shared" si="17"/>
        <v>1.6527741663948632</v>
      </c>
      <c r="R86" s="50">
        <f t="shared" si="18"/>
        <v>1986.245293849476</v>
      </c>
      <c r="S86" s="50">
        <f t="shared" si="9"/>
        <v>1500</v>
      </c>
      <c r="T86" s="51">
        <f t="shared" si="19"/>
        <v>0.0044721592354041795</v>
      </c>
    </row>
    <row r="87" spans="1:20" s="39" customFormat="1" ht="12" thickBot="1">
      <c r="A87" s="56">
        <f t="shared" si="23"/>
        <v>1890</v>
      </c>
      <c r="B87" s="57">
        <f t="shared" si="24"/>
        <v>31.5</v>
      </c>
      <c r="C87" s="49">
        <f t="shared" si="1"/>
        <v>311.4813906106673</v>
      </c>
      <c r="D87" s="57">
        <f t="shared" si="25"/>
        <v>38.48139061066729</v>
      </c>
      <c r="E87" s="50">
        <f t="shared" si="3"/>
        <v>1.5186093893327097</v>
      </c>
      <c r="F87" s="50">
        <f t="shared" si="4"/>
        <v>0</v>
      </c>
      <c r="G87" s="50">
        <f t="shared" si="5"/>
        <v>1500</v>
      </c>
      <c r="H87" s="51">
        <f t="shared" si="6"/>
        <v>0.004471665271626061</v>
      </c>
      <c r="I87" s="49">
        <f t="shared" si="11"/>
        <v>311.4813906106673</v>
      </c>
      <c r="J87" s="48">
        <f t="shared" si="12"/>
        <v>38.48139061066729</v>
      </c>
      <c r="K87" s="50">
        <f t="shared" si="13"/>
        <v>1.5186093893327097</v>
      </c>
      <c r="L87" s="50">
        <f t="shared" si="7"/>
        <v>2009.6733676581232</v>
      </c>
      <c r="M87" s="50">
        <f t="shared" si="8"/>
        <v>1500</v>
      </c>
      <c r="N87" s="51">
        <f t="shared" si="14"/>
        <v>0.004471665271626061</v>
      </c>
      <c r="O87" s="49">
        <f t="shared" si="15"/>
        <v>311.4813906106673</v>
      </c>
      <c r="P87" s="48">
        <f t="shared" si="16"/>
        <v>38.48139061066729</v>
      </c>
      <c r="Q87" s="50">
        <f t="shared" si="17"/>
        <v>1.5186093893327097</v>
      </c>
      <c r="R87" s="50">
        <f t="shared" si="18"/>
        <v>2009.6733676581232</v>
      </c>
      <c r="S87" s="50">
        <f t="shared" si="9"/>
        <v>1500</v>
      </c>
      <c r="T87" s="51">
        <f t="shared" si="19"/>
        <v>0.004471665271626061</v>
      </c>
    </row>
    <row r="88" spans="1:20" s="39" customFormat="1" ht="12" thickBot="1">
      <c r="A88" s="56">
        <f t="shared" si="23"/>
        <v>1920</v>
      </c>
      <c r="B88" s="57">
        <f t="shared" si="24"/>
        <v>32</v>
      </c>
      <c r="C88" s="49">
        <f t="shared" si="1"/>
        <v>311.6155405688161</v>
      </c>
      <c r="D88" s="57">
        <f t="shared" si="25"/>
        <v>38.61554056881607</v>
      </c>
      <c r="E88" s="50">
        <f t="shared" si="3"/>
        <v>1.3844594311839273</v>
      </c>
      <c r="F88" s="50">
        <f t="shared" si="4"/>
        <v>0</v>
      </c>
      <c r="G88" s="50">
        <f t="shared" si="5"/>
        <v>1500</v>
      </c>
      <c r="H88" s="51">
        <f t="shared" si="6"/>
        <v>0.004471171362407764</v>
      </c>
      <c r="I88" s="49">
        <f t="shared" si="11"/>
        <v>311.6155405688161</v>
      </c>
      <c r="J88" s="48">
        <f t="shared" si="12"/>
        <v>38.61554056881607</v>
      </c>
      <c r="K88" s="50">
        <f t="shared" si="13"/>
        <v>1.3844594311839273</v>
      </c>
      <c r="L88" s="50">
        <f t="shared" si="7"/>
        <v>2031.5413428645143</v>
      </c>
      <c r="M88" s="50">
        <f t="shared" si="8"/>
        <v>1500</v>
      </c>
      <c r="N88" s="51">
        <f t="shared" si="14"/>
        <v>0.004471171362407764</v>
      </c>
      <c r="O88" s="49">
        <f t="shared" si="15"/>
        <v>311.6155405688161</v>
      </c>
      <c r="P88" s="48">
        <f t="shared" si="16"/>
        <v>38.61554056881607</v>
      </c>
      <c r="Q88" s="50">
        <f t="shared" si="17"/>
        <v>1.3844594311839273</v>
      </c>
      <c r="R88" s="50">
        <f t="shared" si="18"/>
        <v>2031.5413428645143</v>
      </c>
      <c r="S88" s="50">
        <f t="shared" si="9"/>
        <v>1500</v>
      </c>
      <c r="T88" s="51">
        <f t="shared" si="19"/>
        <v>0.004471171362407764</v>
      </c>
    </row>
    <row r="89" spans="1:20" s="39" customFormat="1" ht="12" thickBot="1">
      <c r="A89" s="56">
        <f t="shared" si="23"/>
        <v>1950</v>
      </c>
      <c r="B89" s="57">
        <f t="shared" si="24"/>
        <v>32.5</v>
      </c>
      <c r="C89" s="49">
        <f aca="true" t="shared" si="26" ref="C89:C152">C88+H88*$B$21</f>
        <v>311.7496757096883</v>
      </c>
      <c r="D89" s="57">
        <f t="shared" si="25"/>
        <v>38.74967570968829</v>
      </c>
      <c r="E89" s="50">
        <f aca="true" t="shared" si="27" ref="E89:E152">$B$7-C89</f>
        <v>1.2503242903117098</v>
      </c>
      <c r="F89" s="50">
        <f aca="true" t="shared" si="28" ref="F89:F152">F88+$B$19*E88*A89</f>
        <v>0</v>
      </c>
      <c r="G89" s="50">
        <f aca="true" t="shared" si="29" ref="G89:G152">IF($B$20*E89+$B$19*F89&gt;$B$4,$B$4,$B$20*E89+$B$19*F89)</f>
        <v>1500</v>
      </c>
      <c r="H89" s="51">
        <f aca="true" t="shared" si="30" ref="H89:H152">(G89-(C89-$B$5)/$B$18)/$B$8</f>
        <v>0.004470677507743263</v>
      </c>
      <c r="I89" s="49">
        <f t="shared" si="11"/>
        <v>311.7496757096883</v>
      </c>
      <c r="J89" s="48">
        <f t="shared" si="12"/>
        <v>38.74967570968829</v>
      </c>
      <c r="K89" s="50">
        <f t="shared" si="13"/>
        <v>1.2503242903117098</v>
      </c>
      <c r="L89" s="50">
        <f aca="true" t="shared" si="31" ref="L89:L152">L88+$C$19*K88*A89</f>
        <v>2051.789062045579</v>
      </c>
      <c r="M89" s="50">
        <f aca="true" t="shared" si="32" ref="M89:M152">IF($B$20*K89+$C$19*L89&gt;$B$4,$B$4,$B$20*K89+$C$19*L89)</f>
        <v>1500</v>
      </c>
      <c r="N89" s="51">
        <f t="shared" si="14"/>
        <v>0.004470677507743263</v>
      </c>
      <c r="O89" s="49">
        <f t="shared" si="15"/>
        <v>311.7496757096883</v>
      </c>
      <c r="P89" s="48">
        <f t="shared" si="16"/>
        <v>38.74967570968829</v>
      </c>
      <c r="Q89" s="50">
        <f t="shared" si="17"/>
        <v>1.2503242903117098</v>
      </c>
      <c r="R89" s="50">
        <f t="shared" si="18"/>
        <v>2051.789062045579</v>
      </c>
      <c r="S89" s="50">
        <f aca="true" t="shared" si="33" ref="S89:S152">IF($B$20*Q89+$D$19*R89&gt;$B$4,$B$4,$B$20*Q89+$D$19*R89)</f>
        <v>1500</v>
      </c>
      <c r="T89" s="51">
        <f t="shared" si="19"/>
        <v>0.004470677507743263</v>
      </c>
    </row>
    <row r="90" spans="1:20" s="39" customFormat="1" ht="12" thickBot="1">
      <c r="A90" s="56">
        <f t="shared" si="23"/>
        <v>1980</v>
      </c>
      <c r="B90" s="57">
        <f t="shared" si="24"/>
        <v>33</v>
      </c>
      <c r="C90" s="49">
        <f t="shared" si="26"/>
        <v>311.8837960349206</v>
      </c>
      <c r="D90" s="57">
        <f t="shared" si="25"/>
        <v>38.88379603492058</v>
      </c>
      <c r="E90" s="50">
        <f t="shared" si="27"/>
        <v>1.1162039650794213</v>
      </c>
      <c r="F90" s="50">
        <f t="shared" si="28"/>
        <v>0</v>
      </c>
      <c r="G90" s="50">
        <f t="shared" si="29"/>
        <v>1500</v>
      </c>
      <c r="H90" s="51">
        <f t="shared" si="30"/>
        <v>0.004470183707626534</v>
      </c>
      <c r="I90" s="49">
        <f aca="true" t="shared" si="34" ref="I90:I153">I89+N89*$B$21</f>
        <v>311.8837960349206</v>
      </c>
      <c r="J90" s="48">
        <f aca="true" t="shared" si="35" ref="J90:J153">I90-273</f>
        <v>38.88379603492058</v>
      </c>
      <c r="K90" s="50">
        <f aca="true" t="shared" si="36" ref="K90:K153">$B$7-I90</f>
        <v>1.1162039650794213</v>
      </c>
      <c r="L90" s="50">
        <f t="shared" si="31"/>
        <v>2070.356377756708</v>
      </c>
      <c r="M90" s="50">
        <f t="shared" si="32"/>
        <v>1500</v>
      </c>
      <c r="N90" s="51">
        <f aca="true" t="shared" si="37" ref="N90:N153">(M90-(I90-$B$5)/$B$18)/$B$8</f>
        <v>0.004470183707626534</v>
      </c>
      <c r="O90" s="49">
        <f aca="true" t="shared" si="38" ref="O90:O153">O89+T89*$B$21</f>
        <v>311.8837960349206</v>
      </c>
      <c r="P90" s="48">
        <f aca="true" t="shared" si="39" ref="P90:P153">O90-273</f>
        <v>38.88379603492058</v>
      </c>
      <c r="Q90" s="50">
        <f aca="true" t="shared" si="40" ref="Q90:Q153">$B$7-O90</f>
        <v>1.1162039650794213</v>
      </c>
      <c r="R90" s="50">
        <f aca="true" t="shared" si="41" ref="R90:R153">R89+$C$19*Q89*A90</f>
        <v>2070.356377756708</v>
      </c>
      <c r="S90" s="50">
        <f t="shared" si="33"/>
        <v>1500</v>
      </c>
      <c r="T90" s="51">
        <f aca="true" t="shared" si="42" ref="T90:T153">(S90-(O90-$B$5)/$B$18)/$B$8</f>
        <v>0.004470183707626534</v>
      </c>
    </row>
    <row r="91" spans="1:20" s="39" customFormat="1" ht="12" thickBot="1">
      <c r="A91" s="56">
        <f t="shared" si="23"/>
        <v>2010</v>
      </c>
      <c r="B91" s="57">
        <f t="shared" si="24"/>
        <v>33.5</v>
      </c>
      <c r="C91" s="49">
        <f t="shared" si="26"/>
        <v>312.01790154614935</v>
      </c>
      <c r="D91" s="57">
        <f t="shared" si="25"/>
        <v>39.017901546149346</v>
      </c>
      <c r="E91" s="50">
        <f t="shared" si="27"/>
        <v>0.9820984538506536</v>
      </c>
      <c r="F91" s="50">
        <f t="shared" si="28"/>
        <v>0</v>
      </c>
      <c r="G91" s="50">
        <f t="shared" si="29"/>
        <v>1473.1476807759805</v>
      </c>
      <c r="H91" s="51">
        <f t="shared" si="30"/>
        <v>0.0043890812367507765</v>
      </c>
      <c r="I91" s="49">
        <f t="shared" si="34"/>
        <v>312.01790154614935</v>
      </c>
      <c r="J91" s="48">
        <f t="shared" si="35"/>
        <v>39.017901546149346</v>
      </c>
      <c r="K91" s="50">
        <f t="shared" si="36"/>
        <v>0.9820984538506536</v>
      </c>
      <c r="L91" s="50">
        <f t="shared" si="31"/>
        <v>2087.18315253028</v>
      </c>
      <c r="M91" s="50">
        <f t="shared" si="32"/>
        <v>1488.8015544199575</v>
      </c>
      <c r="N91" s="51">
        <f t="shared" si="37"/>
        <v>0.004436073036227509</v>
      </c>
      <c r="O91" s="49">
        <f t="shared" si="38"/>
        <v>312.01790154614935</v>
      </c>
      <c r="P91" s="48">
        <f t="shared" si="39"/>
        <v>39.017901546149346</v>
      </c>
      <c r="Q91" s="50">
        <f t="shared" si="40"/>
        <v>0.9820984538506536</v>
      </c>
      <c r="R91" s="50">
        <f t="shared" si="41"/>
        <v>2087.18315253028</v>
      </c>
      <c r="S91" s="50">
        <f t="shared" si="33"/>
        <v>1500</v>
      </c>
      <c r="T91" s="51">
        <f t="shared" si="42"/>
        <v>0.004469689962051549</v>
      </c>
    </row>
    <row r="92" spans="1:20" s="39" customFormat="1" ht="12" thickBot="1">
      <c r="A92" s="56">
        <f t="shared" si="23"/>
        <v>2040</v>
      </c>
      <c r="B92" s="57">
        <f t="shared" si="24"/>
        <v>34</v>
      </c>
      <c r="C92" s="49">
        <f t="shared" si="26"/>
        <v>312.14957398325186</v>
      </c>
      <c r="D92" s="57">
        <f t="shared" si="25"/>
        <v>39.149573983251855</v>
      </c>
      <c r="E92" s="50">
        <f t="shared" si="27"/>
        <v>0.8504260167481448</v>
      </c>
      <c r="F92" s="50">
        <f t="shared" si="28"/>
        <v>0</v>
      </c>
      <c r="G92" s="50">
        <f t="shared" si="29"/>
        <v>1275.6390251222172</v>
      </c>
      <c r="H92" s="51">
        <f t="shared" si="30"/>
        <v>0.0037956897123381595</v>
      </c>
      <c r="I92" s="49">
        <f t="shared" si="34"/>
        <v>312.1509837372362</v>
      </c>
      <c r="J92" s="48">
        <f t="shared" si="35"/>
        <v>39.150983737236174</v>
      </c>
      <c r="K92" s="50">
        <f t="shared" si="36"/>
        <v>0.8490162627638256</v>
      </c>
      <c r="L92" s="50">
        <f t="shared" si="31"/>
        <v>2102.2092588741953</v>
      </c>
      <c r="M92" s="50">
        <f t="shared" si="32"/>
        <v>1289.2909635872948</v>
      </c>
      <c r="N92" s="51">
        <f t="shared" si="37"/>
        <v>0.0038366666564295907</v>
      </c>
      <c r="O92" s="49">
        <f t="shared" si="38"/>
        <v>312.1519922450109</v>
      </c>
      <c r="P92" s="48">
        <f t="shared" si="39"/>
        <v>39.15199224501089</v>
      </c>
      <c r="Q92" s="50">
        <f t="shared" si="40"/>
        <v>0.8480077549891121</v>
      </c>
      <c r="R92" s="50">
        <f t="shared" si="41"/>
        <v>2102.2092588741953</v>
      </c>
      <c r="S92" s="50">
        <f t="shared" si="33"/>
        <v>1314.055817661152</v>
      </c>
      <c r="T92" s="51">
        <f t="shared" si="42"/>
        <v>0.00391100524883713</v>
      </c>
    </row>
    <row r="93" spans="1:20" s="39" customFormat="1" ht="12" thickBot="1">
      <c r="A93" s="56">
        <f t="shared" si="23"/>
        <v>2070</v>
      </c>
      <c r="B93" s="57">
        <f t="shared" si="24"/>
        <v>34.5</v>
      </c>
      <c r="C93" s="49">
        <f t="shared" si="26"/>
        <v>312.263444674622</v>
      </c>
      <c r="D93" s="57">
        <f t="shared" si="25"/>
        <v>39.26344467462201</v>
      </c>
      <c r="E93" s="50">
        <f t="shared" si="27"/>
        <v>0.7365553253779922</v>
      </c>
      <c r="F93" s="50">
        <f t="shared" si="28"/>
        <v>0</v>
      </c>
      <c r="G93" s="50">
        <f t="shared" si="29"/>
        <v>1104.8329880669883</v>
      </c>
      <c r="H93" s="51">
        <f t="shared" si="30"/>
        <v>0.003282523064671045</v>
      </c>
      <c r="I93" s="49">
        <f t="shared" si="34"/>
        <v>312.2660837369291</v>
      </c>
      <c r="J93" s="48">
        <f t="shared" si="35"/>
        <v>39.26608373692909</v>
      </c>
      <c r="K93" s="50">
        <f t="shared" si="36"/>
        <v>0.7339162630709097</v>
      </c>
      <c r="L93" s="50">
        <f t="shared" si="31"/>
        <v>2115.3902363536035</v>
      </c>
      <c r="M93" s="50">
        <f t="shared" si="32"/>
        <v>1116.7398213790166</v>
      </c>
      <c r="N93" s="51">
        <f t="shared" si="37"/>
        <v>0.0033182568029474983</v>
      </c>
      <c r="O93" s="49">
        <f t="shared" si="38"/>
        <v>312.269322402476</v>
      </c>
      <c r="P93" s="48">
        <f t="shared" si="39"/>
        <v>39.26932240247601</v>
      </c>
      <c r="Q93" s="50">
        <f t="shared" si="40"/>
        <v>0.730677597523993</v>
      </c>
      <c r="R93" s="50">
        <f t="shared" si="41"/>
        <v>2115.3745792704012</v>
      </c>
      <c r="S93" s="50">
        <f t="shared" si="33"/>
        <v>1138.3238878713976</v>
      </c>
      <c r="T93" s="51">
        <f t="shared" si="42"/>
        <v>0.003383038689556888</v>
      </c>
    </row>
    <row r="94" spans="1:20" s="39" customFormat="1" ht="12" thickBot="1">
      <c r="A94" s="56">
        <f t="shared" si="23"/>
        <v>2100</v>
      </c>
      <c r="B94" s="57">
        <f t="shared" si="24"/>
        <v>35</v>
      </c>
      <c r="C94" s="49">
        <f t="shared" si="26"/>
        <v>312.3619203665621</v>
      </c>
      <c r="D94" s="57">
        <f t="shared" si="25"/>
        <v>39.36192036656212</v>
      </c>
      <c r="E94" s="50">
        <f t="shared" si="27"/>
        <v>0.6380796334378829</v>
      </c>
      <c r="F94" s="50">
        <f t="shared" si="28"/>
        <v>0</v>
      </c>
      <c r="G94" s="50">
        <f t="shared" si="29"/>
        <v>957.1194501568243</v>
      </c>
      <c r="H94" s="51">
        <f t="shared" si="30"/>
        <v>0.0028387351144834403</v>
      </c>
      <c r="I94" s="49">
        <f t="shared" si="34"/>
        <v>312.3656314410175</v>
      </c>
      <c r="J94" s="48">
        <f t="shared" si="35"/>
        <v>39.36563144101751</v>
      </c>
      <c r="K94" s="50">
        <f t="shared" si="36"/>
        <v>0.6343685589824872</v>
      </c>
      <c r="L94" s="50">
        <f t="shared" si="31"/>
        <v>2126.9494174969705</v>
      </c>
      <c r="M94" s="50">
        <f t="shared" si="32"/>
        <v>967.5049591049582</v>
      </c>
      <c r="N94" s="51">
        <f t="shared" si="37"/>
        <v>0.0028698979998596345</v>
      </c>
      <c r="O94" s="49">
        <f t="shared" si="38"/>
        <v>312.3708135631627</v>
      </c>
      <c r="P94" s="48">
        <f t="shared" si="39"/>
        <v>39.3708135631627</v>
      </c>
      <c r="Q94" s="50">
        <f t="shared" si="40"/>
        <v>0.6291864368373012</v>
      </c>
      <c r="R94" s="50">
        <f t="shared" si="41"/>
        <v>2126.882751431404</v>
      </c>
      <c r="S94" s="50">
        <f t="shared" si="33"/>
        <v>986.3173102845799</v>
      </c>
      <c r="T94" s="51">
        <f t="shared" si="42"/>
        <v>0.00292635224168049</v>
      </c>
    </row>
    <row r="95" spans="1:20" s="39" customFormat="1" ht="12" thickBot="1">
      <c r="A95" s="56">
        <f t="shared" si="23"/>
        <v>2130</v>
      </c>
      <c r="B95" s="57">
        <f t="shared" si="24"/>
        <v>35.5</v>
      </c>
      <c r="C95" s="49">
        <f t="shared" si="26"/>
        <v>312.4470824199966</v>
      </c>
      <c r="D95" s="57">
        <f t="shared" si="25"/>
        <v>39.447082419996605</v>
      </c>
      <c r="E95" s="50">
        <f t="shared" si="27"/>
        <v>0.5529175800033954</v>
      </c>
      <c r="F95" s="50">
        <f t="shared" si="28"/>
        <v>0</v>
      </c>
      <c r="G95" s="50">
        <f t="shared" si="29"/>
        <v>829.3763700050931</v>
      </c>
      <c r="H95" s="51">
        <f t="shared" si="30"/>
        <v>0.0024549460556521113</v>
      </c>
      <c r="I95" s="49">
        <f t="shared" si="34"/>
        <v>312.4517283810133</v>
      </c>
      <c r="J95" s="48">
        <f t="shared" si="35"/>
        <v>39.45172838101331</v>
      </c>
      <c r="K95" s="50">
        <f t="shared" si="36"/>
        <v>0.5482716189866892</v>
      </c>
      <c r="L95" s="50">
        <f t="shared" si="31"/>
        <v>2137.0834552267156</v>
      </c>
      <c r="M95" s="50">
        <f t="shared" si="32"/>
        <v>838.4355543942341</v>
      </c>
      <c r="N95" s="51">
        <f t="shared" si="37"/>
        <v>0.00248212396834072</v>
      </c>
      <c r="O95" s="49">
        <f t="shared" si="38"/>
        <v>312.4586041304131</v>
      </c>
      <c r="P95" s="48">
        <f t="shared" si="39"/>
        <v>39.45860413041311</v>
      </c>
      <c r="Q95" s="50">
        <f t="shared" si="40"/>
        <v>0.5413958695868928</v>
      </c>
      <c r="R95" s="50">
        <f t="shared" si="41"/>
        <v>2136.93400475988</v>
      </c>
      <c r="S95" s="50">
        <f t="shared" si="33"/>
        <v>854.8324844755368</v>
      </c>
      <c r="T95" s="51">
        <f t="shared" si="42"/>
        <v>0.002531321054717319</v>
      </c>
    </row>
    <row r="96" spans="1:20" s="39" customFormat="1" ht="12" thickBot="1">
      <c r="A96" s="56">
        <f t="shared" si="23"/>
        <v>2160</v>
      </c>
      <c r="B96" s="57">
        <f t="shared" si="24"/>
        <v>36</v>
      </c>
      <c r="C96" s="49">
        <f t="shared" si="26"/>
        <v>312.52073080166616</v>
      </c>
      <c r="D96" s="57">
        <f t="shared" si="25"/>
        <v>39.52073080166616</v>
      </c>
      <c r="E96" s="50">
        <f t="shared" si="27"/>
        <v>0.47926919833383863</v>
      </c>
      <c r="F96" s="50">
        <f t="shared" si="28"/>
        <v>0</v>
      </c>
      <c r="G96" s="50">
        <f t="shared" si="29"/>
        <v>718.903797500758</v>
      </c>
      <c r="H96" s="51">
        <f t="shared" si="30"/>
        <v>0.0021230442056438393</v>
      </c>
      <c r="I96" s="49">
        <f t="shared" si="34"/>
        <v>312.52619210006355</v>
      </c>
      <c r="J96" s="48">
        <f t="shared" si="35"/>
        <v>39.526192100063554</v>
      </c>
      <c r="K96" s="50">
        <f t="shared" si="36"/>
        <v>0.4738078999364461</v>
      </c>
      <c r="L96" s="50">
        <f t="shared" si="31"/>
        <v>2145.9654554543</v>
      </c>
      <c r="M96" s="50">
        <f t="shared" si="32"/>
        <v>726.8065908205764</v>
      </c>
      <c r="N96" s="51">
        <f t="shared" si="37"/>
        <v>0.002146747713875109</v>
      </c>
      <c r="O96" s="49">
        <f t="shared" si="38"/>
        <v>312.5345437620546</v>
      </c>
      <c r="P96" s="48">
        <f t="shared" si="39"/>
        <v>39.534543762054625</v>
      </c>
      <c r="Q96" s="50">
        <f t="shared" si="40"/>
        <v>0.46545623794537505</v>
      </c>
      <c r="R96" s="50">
        <f t="shared" si="41"/>
        <v>2145.7046178471874</v>
      </c>
      <c r="S96" s="50">
        <f t="shared" si="33"/>
        <v>741.0984492750064</v>
      </c>
      <c r="T96" s="51">
        <f t="shared" si="42"/>
        <v>0.002189620093108668</v>
      </c>
    </row>
    <row r="97" spans="1:20" s="39" customFormat="1" ht="12" thickBot="1">
      <c r="A97" s="56">
        <f t="shared" si="23"/>
        <v>2190</v>
      </c>
      <c r="B97" s="57">
        <f t="shared" si="24"/>
        <v>36.5</v>
      </c>
      <c r="C97" s="49">
        <f t="shared" si="26"/>
        <v>312.58442212783547</v>
      </c>
      <c r="D97" s="57">
        <f t="shared" si="25"/>
        <v>39.58442212783547</v>
      </c>
      <c r="E97" s="50">
        <f t="shared" si="27"/>
        <v>0.41557787216453335</v>
      </c>
      <c r="F97" s="50">
        <f t="shared" si="28"/>
        <v>0</v>
      </c>
      <c r="G97" s="50">
        <f t="shared" si="29"/>
        <v>623.3668082468</v>
      </c>
      <c r="H97" s="51">
        <f t="shared" si="30"/>
        <v>0.0018360145587478672</v>
      </c>
      <c r="I97" s="49">
        <f t="shared" si="34"/>
        <v>312.5905945314798</v>
      </c>
      <c r="J97" s="48">
        <f t="shared" si="35"/>
        <v>39.59059453147978</v>
      </c>
      <c r="K97" s="50">
        <f t="shared" si="36"/>
        <v>0.40940546852021953</v>
      </c>
      <c r="L97" s="50">
        <f t="shared" si="31"/>
        <v>2153.747750210756</v>
      </c>
      <c r="M97" s="50">
        <f t="shared" si="32"/>
        <v>630.26131090691</v>
      </c>
      <c r="N97" s="51">
        <f t="shared" si="37"/>
        <v>0.0018566886330268254</v>
      </c>
      <c r="O97" s="49">
        <f t="shared" si="38"/>
        <v>312.6002323648479</v>
      </c>
      <c r="P97" s="48">
        <f t="shared" si="39"/>
        <v>39.6002323648479</v>
      </c>
      <c r="Q97" s="50">
        <f t="shared" si="40"/>
        <v>0.39976763515210223</v>
      </c>
      <c r="R97" s="50">
        <f t="shared" si="41"/>
        <v>2153.3497365554404</v>
      </c>
      <c r="S97" s="50">
        <f t="shared" si="33"/>
        <v>642.7184474592622</v>
      </c>
      <c r="T97" s="51">
        <f t="shared" si="42"/>
        <v>0.0018940485740727296</v>
      </c>
    </row>
    <row r="98" spans="1:20" s="39" customFormat="1" ht="12" thickBot="1">
      <c r="A98" s="56">
        <f t="shared" si="23"/>
        <v>2220</v>
      </c>
      <c r="B98" s="57">
        <f t="shared" si="24"/>
        <v>37</v>
      </c>
      <c r="C98" s="49">
        <f t="shared" si="26"/>
        <v>312.6395025645979</v>
      </c>
      <c r="D98" s="57">
        <f t="shared" si="25"/>
        <v>39.639502564597876</v>
      </c>
      <c r="E98" s="50">
        <f t="shared" si="27"/>
        <v>0.36049743540212376</v>
      </c>
      <c r="F98" s="50">
        <f t="shared" si="28"/>
        <v>0</v>
      </c>
      <c r="G98" s="50">
        <f t="shared" si="29"/>
        <v>540.7461531031856</v>
      </c>
      <c r="H98" s="51">
        <f t="shared" si="30"/>
        <v>0.0015877905184324762</v>
      </c>
      <c r="I98" s="49">
        <f t="shared" si="34"/>
        <v>312.6462951904706</v>
      </c>
      <c r="J98" s="48">
        <f t="shared" si="35"/>
        <v>39.646295190470596</v>
      </c>
      <c r="K98" s="50">
        <f t="shared" si="36"/>
        <v>0.353704809529404</v>
      </c>
      <c r="L98" s="50">
        <f t="shared" si="31"/>
        <v>2160.5643512616175</v>
      </c>
      <c r="M98" s="50">
        <f t="shared" si="32"/>
        <v>546.7614469285681</v>
      </c>
      <c r="N98" s="51">
        <f t="shared" si="37"/>
        <v>0.0016058229876966348</v>
      </c>
      <c r="O98" s="49">
        <f t="shared" si="38"/>
        <v>312.65705382207005</v>
      </c>
      <c r="P98" s="48">
        <f t="shared" si="39"/>
        <v>39.657053822070054</v>
      </c>
      <c r="Q98" s="50">
        <f t="shared" si="40"/>
        <v>0.34294617792994586</v>
      </c>
      <c r="R98" s="50">
        <f t="shared" si="41"/>
        <v>2160.005867680723</v>
      </c>
      <c r="S98" s="50">
        <f t="shared" si="33"/>
        <v>557.6193842485333</v>
      </c>
      <c r="T98" s="51">
        <f t="shared" si="42"/>
        <v>0.0016383781214855098</v>
      </c>
    </row>
    <row r="99" spans="1:20" s="39" customFormat="1" ht="12" thickBot="1">
      <c r="A99" s="56">
        <f t="shared" si="23"/>
        <v>2250</v>
      </c>
      <c r="B99" s="57">
        <f t="shared" si="24"/>
        <v>37.5</v>
      </c>
      <c r="C99" s="49">
        <f t="shared" si="26"/>
        <v>312.68713628015087</v>
      </c>
      <c r="D99" s="57">
        <f t="shared" si="25"/>
        <v>39.68713628015087</v>
      </c>
      <c r="E99" s="50">
        <f t="shared" si="27"/>
        <v>0.3128637198491333</v>
      </c>
      <c r="F99" s="50">
        <f t="shared" si="28"/>
        <v>0</v>
      </c>
      <c r="G99" s="50">
        <f t="shared" si="29"/>
        <v>469.29557977369996</v>
      </c>
      <c r="H99" s="51">
        <f t="shared" si="30"/>
        <v>0.0013731256750725788</v>
      </c>
      <c r="I99" s="49">
        <f t="shared" si="34"/>
        <v>312.6944698801015</v>
      </c>
      <c r="J99" s="48">
        <f t="shared" si="35"/>
        <v>39.69446988010151</v>
      </c>
      <c r="K99" s="50">
        <f t="shared" si="36"/>
        <v>0.3055301198984921</v>
      </c>
      <c r="L99" s="50">
        <f t="shared" si="31"/>
        <v>2166.533119922426</v>
      </c>
      <c r="M99" s="50">
        <f t="shared" si="32"/>
        <v>474.54417824715637</v>
      </c>
      <c r="N99" s="51">
        <f t="shared" si="37"/>
        <v>0.0013888545884544938</v>
      </c>
      <c r="O99" s="49">
        <f t="shared" si="38"/>
        <v>312.7062051657146</v>
      </c>
      <c r="P99" s="48">
        <f t="shared" si="39"/>
        <v>39.70620516571461</v>
      </c>
      <c r="Q99" s="50">
        <f t="shared" si="40"/>
        <v>0.2937948342853929</v>
      </c>
      <c r="R99" s="50">
        <f t="shared" si="41"/>
        <v>2165.793084433291</v>
      </c>
      <c r="S99" s="50">
        <f t="shared" si="33"/>
        <v>484.0081131167551</v>
      </c>
      <c r="T99" s="51">
        <f t="shared" si="42"/>
        <v>0.0014172214316297384</v>
      </c>
    </row>
    <row r="100" spans="1:20" s="39" customFormat="1" ht="12" thickBot="1">
      <c r="A100" s="56">
        <f t="shared" si="23"/>
        <v>2280</v>
      </c>
      <c r="B100" s="57">
        <f t="shared" si="24"/>
        <v>38</v>
      </c>
      <c r="C100" s="49">
        <f t="shared" si="26"/>
        <v>312.72833005040303</v>
      </c>
      <c r="D100" s="57">
        <f t="shared" si="25"/>
        <v>39.72833005040303</v>
      </c>
      <c r="E100" s="50">
        <f t="shared" si="27"/>
        <v>0.2716699495969692</v>
      </c>
      <c r="F100" s="50">
        <f t="shared" si="28"/>
        <v>0</v>
      </c>
      <c r="G100" s="50">
        <f t="shared" si="29"/>
        <v>407.5049243954538</v>
      </c>
      <c r="H100" s="51">
        <f t="shared" si="30"/>
        <v>0.001187482918971659</v>
      </c>
      <c r="I100" s="49">
        <f t="shared" si="34"/>
        <v>312.73613551775514</v>
      </c>
      <c r="J100" s="48">
        <f t="shared" si="35"/>
        <v>39.736135517755145</v>
      </c>
      <c r="K100" s="50">
        <f t="shared" si="36"/>
        <v>0.2638644822448555</v>
      </c>
      <c r="L100" s="50">
        <f t="shared" si="31"/>
        <v>2171.75768497269</v>
      </c>
      <c r="M100" s="50">
        <f t="shared" si="32"/>
        <v>412.0849060045784</v>
      </c>
      <c r="N100" s="51">
        <f t="shared" si="37"/>
        <v>0.0012012029554509822</v>
      </c>
      <c r="O100" s="49">
        <f t="shared" si="38"/>
        <v>312.7487218086635</v>
      </c>
      <c r="P100" s="48">
        <f t="shared" si="39"/>
        <v>39.748721808663504</v>
      </c>
      <c r="Q100" s="50">
        <f t="shared" si="40"/>
        <v>0.2512781913364961</v>
      </c>
      <c r="R100" s="50">
        <f t="shared" si="41"/>
        <v>2170.816976099571</v>
      </c>
      <c r="S100" s="50">
        <f t="shared" si="33"/>
        <v>420.33362652673554</v>
      </c>
      <c r="T100" s="51">
        <f t="shared" si="42"/>
        <v>0.0012259186796101924</v>
      </c>
    </row>
    <row r="101" spans="1:20" s="39" customFormat="1" ht="12" thickBot="1">
      <c r="A101" s="56">
        <f t="shared" si="23"/>
        <v>2310</v>
      </c>
      <c r="B101" s="57">
        <f t="shared" si="24"/>
        <v>38.5</v>
      </c>
      <c r="C101" s="49">
        <f t="shared" si="26"/>
        <v>312.76395453797215</v>
      </c>
      <c r="D101" s="57">
        <f t="shared" si="25"/>
        <v>39.763954537972154</v>
      </c>
      <c r="E101" s="50">
        <f t="shared" si="27"/>
        <v>0.23604546202784604</v>
      </c>
      <c r="F101" s="50">
        <f t="shared" si="28"/>
        <v>0</v>
      </c>
      <c r="G101" s="50">
        <f t="shared" si="29"/>
        <v>354.06819304176906</v>
      </c>
      <c r="H101" s="51">
        <f t="shared" si="30"/>
        <v>0.0010269385449915291</v>
      </c>
      <c r="I101" s="49">
        <f t="shared" si="34"/>
        <v>312.7721716064187</v>
      </c>
      <c r="J101" s="48">
        <f t="shared" si="35"/>
        <v>39.77217160641868</v>
      </c>
      <c r="K101" s="50">
        <f t="shared" si="36"/>
        <v>0.22782839358131923</v>
      </c>
      <c r="L101" s="50">
        <f t="shared" si="31"/>
        <v>2176.3291371275823</v>
      </c>
      <c r="M101" s="50">
        <f t="shared" si="32"/>
        <v>358.0650589004357</v>
      </c>
      <c r="N101" s="51">
        <f t="shared" si="37"/>
        <v>0.0010389065946310792</v>
      </c>
      <c r="O101" s="49">
        <f t="shared" si="38"/>
        <v>312.7854993690518</v>
      </c>
      <c r="P101" s="48">
        <f t="shared" si="39"/>
        <v>39.78549936905182</v>
      </c>
      <c r="Q101" s="50">
        <f t="shared" si="40"/>
        <v>0.21450063094818006</v>
      </c>
      <c r="R101" s="50">
        <f t="shared" si="41"/>
        <v>2175.170370764476</v>
      </c>
      <c r="S101" s="50">
        <f t="shared" si="33"/>
        <v>365.2543538375596</v>
      </c>
      <c r="T101" s="51">
        <f t="shared" si="42"/>
        <v>0.0010604392696784341</v>
      </c>
    </row>
    <row r="102" spans="1:20" s="39" customFormat="1" ht="12" thickBot="1">
      <c r="A102" s="56">
        <f t="shared" si="23"/>
        <v>2340</v>
      </c>
      <c r="B102" s="57">
        <f t="shared" si="24"/>
        <v>39</v>
      </c>
      <c r="C102" s="49">
        <f t="shared" si="26"/>
        <v>312.7947626943219</v>
      </c>
      <c r="D102" s="57">
        <f t="shared" si="25"/>
        <v>39.79476269432189</v>
      </c>
      <c r="E102" s="50">
        <f t="shared" si="27"/>
        <v>0.20523730567811072</v>
      </c>
      <c r="F102" s="50">
        <f t="shared" si="28"/>
        <v>0</v>
      </c>
      <c r="G102" s="50">
        <f t="shared" si="29"/>
        <v>307.8559585171661</v>
      </c>
      <c r="H102" s="51">
        <f t="shared" si="30"/>
        <v>0.0008880993219696341</v>
      </c>
      <c r="I102" s="49">
        <f t="shared" si="34"/>
        <v>312.80333880425763</v>
      </c>
      <c r="J102" s="48">
        <f t="shared" si="35"/>
        <v>39.803338804257635</v>
      </c>
      <c r="K102" s="50">
        <f t="shared" si="36"/>
        <v>0.19666119574236518</v>
      </c>
      <c r="L102" s="50">
        <f t="shared" si="31"/>
        <v>2180.3275254349346</v>
      </c>
      <c r="M102" s="50">
        <f t="shared" si="32"/>
        <v>311.3442500543098</v>
      </c>
      <c r="N102" s="51">
        <f t="shared" si="37"/>
        <v>0.0008985393462743279</v>
      </c>
      <c r="O102" s="49">
        <f t="shared" si="38"/>
        <v>312.8173125471422</v>
      </c>
      <c r="P102" s="48">
        <f t="shared" si="39"/>
        <v>39.817312547142194</v>
      </c>
      <c r="Q102" s="50">
        <f t="shared" si="40"/>
        <v>0.18268745285780597</v>
      </c>
      <c r="R102" s="50">
        <f t="shared" si="41"/>
        <v>2178.9348568376167</v>
      </c>
      <c r="S102" s="50">
        <f t="shared" si="33"/>
        <v>317.6098764234613</v>
      </c>
      <c r="T102" s="51">
        <f t="shared" si="42"/>
        <v>0.0009172968565597118</v>
      </c>
    </row>
    <row r="103" spans="1:20" s="39" customFormat="1" ht="12" thickBot="1">
      <c r="A103" s="56">
        <f t="shared" si="23"/>
        <v>2370</v>
      </c>
      <c r="B103" s="57">
        <f t="shared" si="24"/>
        <v>39.5</v>
      </c>
      <c r="C103" s="49">
        <f t="shared" si="26"/>
        <v>312.82140567398096</v>
      </c>
      <c r="D103" s="57">
        <f t="shared" si="25"/>
        <v>39.82140567398096</v>
      </c>
      <c r="E103" s="50">
        <f t="shared" si="27"/>
        <v>0.1785943260190379</v>
      </c>
      <c r="F103" s="50">
        <f t="shared" si="28"/>
        <v>0</v>
      </c>
      <c r="G103" s="50">
        <f t="shared" si="29"/>
        <v>267.89148902855686</v>
      </c>
      <c r="H103" s="51">
        <f t="shared" si="30"/>
        <v>0.0007680307741194604</v>
      </c>
      <c r="I103" s="49">
        <f t="shared" si="34"/>
        <v>312.8302949846459</v>
      </c>
      <c r="J103" s="48">
        <f t="shared" si="35"/>
        <v>39.83029498464589</v>
      </c>
      <c r="K103" s="50">
        <f t="shared" si="36"/>
        <v>0.1697050153541113</v>
      </c>
      <c r="L103" s="50">
        <f t="shared" si="31"/>
        <v>2183.823178189255</v>
      </c>
      <c r="M103" s="50">
        <f t="shared" si="32"/>
        <v>270.9361968675864</v>
      </c>
      <c r="N103" s="51">
        <f t="shared" si="37"/>
        <v>0.0007771380390277398</v>
      </c>
      <c r="O103" s="49">
        <f t="shared" si="38"/>
        <v>312.844831452839</v>
      </c>
      <c r="P103" s="48">
        <f t="shared" si="39"/>
        <v>39.844831452839</v>
      </c>
      <c r="Q103" s="50">
        <f t="shared" si="40"/>
        <v>0.15516854716099715</v>
      </c>
      <c r="R103" s="50">
        <f t="shared" si="41"/>
        <v>2182.182126312164</v>
      </c>
      <c r="S103" s="50">
        <f t="shared" si="33"/>
        <v>276.396463267739</v>
      </c>
      <c r="T103" s="51">
        <f t="shared" si="42"/>
        <v>0.0007934758449565085</v>
      </c>
    </row>
    <row r="104" spans="1:20" s="39" customFormat="1" ht="12" thickBot="1">
      <c r="A104" s="56">
        <f t="shared" si="23"/>
        <v>2400</v>
      </c>
      <c r="B104" s="57">
        <f t="shared" si="24"/>
        <v>40</v>
      </c>
      <c r="C104" s="49">
        <f t="shared" si="26"/>
        <v>312.8444465972045</v>
      </c>
      <c r="D104" s="57">
        <f t="shared" si="25"/>
        <v>39.844446597204524</v>
      </c>
      <c r="E104" s="50">
        <f t="shared" si="27"/>
        <v>0.15555340279547636</v>
      </c>
      <c r="F104" s="50">
        <f t="shared" si="28"/>
        <v>0</v>
      </c>
      <c r="G104" s="50">
        <f t="shared" si="29"/>
        <v>233.33010419321454</v>
      </c>
      <c r="H104" s="51">
        <f t="shared" si="30"/>
        <v>0.0006641951585846832</v>
      </c>
      <c r="I104" s="49">
        <f t="shared" si="34"/>
        <v>312.8536091258167</v>
      </c>
      <c r="J104" s="48">
        <f t="shared" si="35"/>
        <v>39.85360912581672</v>
      </c>
      <c r="K104" s="50">
        <f t="shared" si="36"/>
        <v>0.14639087418328245</v>
      </c>
      <c r="L104" s="50">
        <f t="shared" si="31"/>
        <v>2186.877868465629</v>
      </c>
      <c r="M104" s="50">
        <f t="shared" si="32"/>
        <v>235.9878952884159</v>
      </c>
      <c r="N104" s="51">
        <f t="shared" si="37"/>
        <v>0.0006721399214129918</v>
      </c>
      <c r="O104" s="49">
        <f t="shared" si="38"/>
        <v>312.8686357281877</v>
      </c>
      <c r="P104" s="48">
        <f t="shared" si="39"/>
        <v>39.86863572818771</v>
      </c>
      <c r="Q104" s="50">
        <f t="shared" si="40"/>
        <v>0.13136427181228783</v>
      </c>
      <c r="R104" s="50">
        <f t="shared" si="41"/>
        <v>2184.9751601610624</v>
      </c>
      <c r="S104" s="50">
        <f t="shared" si="33"/>
        <v>240.74591092165298</v>
      </c>
      <c r="T104" s="51">
        <f t="shared" si="42"/>
        <v>0.0006863678166357566</v>
      </c>
    </row>
    <row r="105" spans="1:20" s="39" customFormat="1" ht="12" thickBot="1">
      <c r="A105" s="56">
        <f t="shared" si="23"/>
        <v>2430</v>
      </c>
      <c r="B105" s="57">
        <f t="shared" si="24"/>
        <v>40.5</v>
      </c>
      <c r="C105" s="49">
        <f t="shared" si="26"/>
        <v>312.8643724519621</v>
      </c>
      <c r="D105" s="57">
        <f t="shared" si="25"/>
        <v>39.86437245196208</v>
      </c>
      <c r="E105" s="50">
        <f t="shared" si="27"/>
        <v>0.13562754803791677</v>
      </c>
      <c r="F105" s="50">
        <f t="shared" si="28"/>
        <v>0</v>
      </c>
      <c r="G105" s="50">
        <f t="shared" si="29"/>
        <v>203.44132205687515</v>
      </c>
      <c r="H105" s="51">
        <f t="shared" si="30"/>
        <v>0.0005743978282549676</v>
      </c>
      <c r="I105" s="49">
        <f t="shared" si="34"/>
        <v>312.8737733234591</v>
      </c>
      <c r="J105" s="48">
        <f t="shared" si="35"/>
        <v>39.87377332345909</v>
      </c>
      <c r="K105" s="50">
        <f t="shared" si="36"/>
        <v>0.12622667654090947</v>
      </c>
      <c r="L105" s="50">
        <f t="shared" si="31"/>
        <v>2189.545842147619</v>
      </c>
      <c r="M105" s="50">
        <f t="shared" si="32"/>
        <v>205.76160862747133</v>
      </c>
      <c r="N105" s="51">
        <f t="shared" si="37"/>
        <v>0.0005813285493229696</v>
      </c>
      <c r="O105" s="49">
        <f t="shared" si="38"/>
        <v>312.8892267626868</v>
      </c>
      <c r="P105" s="48">
        <f t="shared" si="39"/>
        <v>39.8892267626868</v>
      </c>
      <c r="Q105" s="50">
        <f t="shared" si="40"/>
        <v>0.11077323731319666</v>
      </c>
      <c r="R105" s="50">
        <f t="shared" si="41"/>
        <v>2187.3692740148413</v>
      </c>
      <c r="S105" s="50">
        <f t="shared" si="33"/>
        <v>209.90724145009182</v>
      </c>
      <c r="T105" s="51">
        <f t="shared" si="42"/>
        <v>0.0005937165440079994</v>
      </c>
    </row>
    <row r="106" spans="1:20" s="39" customFormat="1" ht="12" thickBot="1">
      <c r="A106" s="56">
        <f t="shared" si="23"/>
        <v>2460</v>
      </c>
      <c r="B106" s="57">
        <f t="shared" si="24"/>
        <v>41</v>
      </c>
      <c r="C106" s="49">
        <f t="shared" si="26"/>
        <v>312.8816043868097</v>
      </c>
      <c r="D106" s="57">
        <f t="shared" si="25"/>
        <v>39.88160438680973</v>
      </c>
      <c r="E106" s="50">
        <f t="shared" si="27"/>
        <v>0.11839561319027325</v>
      </c>
      <c r="F106" s="50">
        <f t="shared" si="28"/>
        <v>0</v>
      </c>
      <c r="G106" s="50">
        <f t="shared" si="29"/>
        <v>177.59341978540988</v>
      </c>
      <c r="H106" s="51">
        <f t="shared" si="30"/>
        <v>0.0004967408461801121</v>
      </c>
      <c r="I106" s="49">
        <f t="shared" si="34"/>
        <v>312.8912131799388</v>
      </c>
      <c r="J106" s="48">
        <f t="shared" si="35"/>
        <v>39.8912131799388</v>
      </c>
      <c r="K106" s="50">
        <f t="shared" si="36"/>
        <v>0.10878682006119789</v>
      </c>
      <c r="L106" s="50">
        <f t="shared" si="31"/>
        <v>2191.874724329799</v>
      </c>
      <c r="M106" s="50">
        <f t="shared" si="32"/>
        <v>179.61929052427033</v>
      </c>
      <c r="N106" s="51">
        <f t="shared" si="37"/>
        <v>0.0005027869866396093</v>
      </c>
      <c r="O106" s="49">
        <f t="shared" si="38"/>
        <v>312.90703825900704</v>
      </c>
      <c r="P106" s="48">
        <f t="shared" si="39"/>
        <v>39.90703825900704</v>
      </c>
      <c r="Q106" s="50">
        <f t="shared" si="40"/>
        <v>0.09296174099296195</v>
      </c>
      <c r="R106" s="50">
        <f t="shared" si="41"/>
        <v>2189.4130402432697</v>
      </c>
      <c r="S106" s="50">
        <f t="shared" si="33"/>
        <v>183.2308722943083</v>
      </c>
      <c r="T106" s="51">
        <f t="shared" si="42"/>
        <v>0.0005135704302966979</v>
      </c>
    </row>
    <row r="107" spans="1:20" s="39" customFormat="1" ht="12" thickBot="1">
      <c r="A107" s="56">
        <f t="shared" si="23"/>
        <v>2490</v>
      </c>
      <c r="B107" s="57">
        <f t="shared" si="24"/>
        <v>41.5</v>
      </c>
      <c r="C107" s="49">
        <f t="shared" si="26"/>
        <v>312.89650661219514</v>
      </c>
      <c r="D107" s="57">
        <f t="shared" si="25"/>
        <v>39.89650661219514</v>
      </c>
      <c r="E107" s="50">
        <f t="shared" si="27"/>
        <v>0.1034933878048605</v>
      </c>
      <c r="F107" s="50">
        <f t="shared" si="28"/>
        <v>0</v>
      </c>
      <c r="G107" s="50">
        <f t="shared" si="29"/>
        <v>155.24008170729076</v>
      </c>
      <c r="H107" s="51">
        <f t="shared" si="30"/>
        <v>0.0004295828711841289</v>
      </c>
      <c r="I107" s="49">
        <f t="shared" si="34"/>
        <v>312.906296789538</v>
      </c>
      <c r="J107" s="48">
        <f t="shared" si="35"/>
        <v>39.906296789537976</v>
      </c>
      <c r="K107" s="50">
        <f t="shared" si="36"/>
        <v>0.09370321046202434</v>
      </c>
      <c r="L107" s="50">
        <f t="shared" si="31"/>
        <v>2193.9063181944416</v>
      </c>
      <c r="M107" s="50">
        <f t="shared" si="32"/>
        <v>157.00911307949482</v>
      </c>
      <c r="N107" s="51">
        <f t="shared" si="37"/>
        <v>0.0004348573305773427</v>
      </c>
      <c r="O107" s="49">
        <f t="shared" si="38"/>
        <v>312.92244537191596</v>
      </c>
      <c r="P107" s="48">
        <f t="shared" si="39"/>
        <v>39.922445371915956</v>
      </c>
      <c r="Q107" s="50">
        <f t="shared" si="40"/>
        <v>0.07755462808404445</v>
      </c>
      <c r="R107" s="50">
        <f t="shared" si="41"/>
        <v>2191.149100756313</v>
      </c>
      <c r="S107" s="50">
        <f t="shared" si="33"/>
        <v>160.15492414119294</v>
      </c>
      <c r="T107" s="51">
        <f t="shared" si="42"/>
        <v>0.00044424137310206737</v>
      </c>
    </row>
    <row r="108" spans="1:20" s="39" customFormat="1" ht="12" thickBot="1">
      <c r="A108" s="56">
        <f t="shared" si="23"/>
        <v>2520</v>
      </c>
      <c r="B108" s="57">
        <f t="shared" si="24"/>
        <v>42</v>
      </c>
      <c r="C108" s="49">
        <f t="shared" si="26"/>
        <v>312.90939409833067</v>
      </c>
      <c r="D108" s="57">
        <f t="shared" si="25"/>
        <v>39.909394098330665</v>
      </c>
      <c r="E108" s="50">
        <f t="shared" si="27"/>
        <v>0.0906059016693348</v>
      </c>
      <c r="F108" s="50">
        <f t="shared" si="28"/>
        <v>0</v>
      </c>
      <c r="G108" s="50">
        <f t="shared" si="29"/>
        <v>135.9088525040022</v>
      </c>
      <c r="H108" s="51">
        <f t="shared" si="30"/>
        <v>0.0003715044668340027</v>
      </c>
      <c r="I108" s="49">
        <f t="shared" si="34"/>
        <v>312.9193425094553</v>
      </c>
      <c r="J108" s="48">
        <f t="shared" si="35"/>
        <v>39.919342509455305</v>
      </c>
      <c r="K108" s="50">
        <f t="shared" si="36"/>
        <v>0.08065749054469507</v>
      </c>
      <c r="L108" s="50">
        <f t="shared" si="31"/>
        <v>2195.677308872174</v>
      </c>
      <c r="M108" s="50">
        <f t="shared" si="32"/>
        <v>137.4538156335839</v>
      </c>
      <c r="N108" s="51">
        <f t="shared" si="37"/>
        <v>0.0003761057069458699</v>
      </c>
      <c r="O108" s="49">
        <f t="shared" si="38"/>
        <v>312.935772613109</v>
      </c>
      <c r="P108" s="48">
        <f t="shared" si="39"/>
        <v>39.93577261310901</v>
      </c>
      <c r="Q108" s="50">
        <f t="shared" si="40"/>
        <v>0.06422738689099106</v>
      </c>
      <c r="R108" s="50">
        <f t="shared" si="41"/>
        <v>2192.6148832271015</v>
      </c>
      <c r="S108" s="50">
        <f t="shared" si="33"/>
        <v>140.1933780010286</v>
      </c>
      <c r="T108" s="51">
        <f t="shared" si="42"/>
        <v>0.00038426918369902904</v>
      </c>
    </row>
    <row r="109" spans="1:20" s="39" customFormat="1" ht="12" thickBot="1">
      <c r="A109" s="56">
        <f t="shared" si="23"/>
        <v>2550</v>
      </c>
      <c r="B109" s="57">
        <f t="shared" si="24"/>
        <v>42.5</v>
      </c>
      <c r="C109" s="49">
        <f t="shared" si="26"/>
        <v>312.92053923233567</v>
      </c>
      <c r="D109" s="57">
        <f t="shared" si="25"/>
        <v>39.92053923233567</v>
      </c>
      <c r="E109" s="50">
        <f t="shared" si="27"/>
        <v>0.07946076766432952</v>
      </c>
      <c r="F109" s="50">
        <f t="shared" si="28"/>
        <v>0</v>
      </c>
      <c r="G109" s="50">
        <f t="shared" si="29"/>
        <v>119.19115149649429</v>
      </c>
      <c r="H109" s="51">
        <f t="shared" si="30"/>
        <v>0.0003212781005378862</v>
      </c>
      <c r="I109" s="49">
        <f t="shared" si="34"/>
        <v>312.9306256806637</v>
      </c>
      <c r="J109" s="48">
        <f t="shared" si="35"/>
        <v>39.930625680663695</v>
      </c>
      <c r="K109" s="50">
        <f t="shared" si="36"/>
        <v>0.06937431933630478</v>
      </c>
      <c r="L109" s="50">
        <f t="shared" si="31"/>
        <v>2197.219883378841</v>
      </c>
      <c r="M109" s="50">
        <f t="shared" si="32"/>
        <v>120.54062812979848</v>
      </c>
      <c r="N109" s="51">
        <f t="shared" si="37"/>
        <v>0.00032529199606831644</v>
      </c>
      <c r="O109" s="49">
        <f t="shared" si="38"/>
        <v>312.94730068862</v>
      </c>
      <c r="P109" s="48">
        <f t="shared" si="39"/>
        <v>39.947300688619976</v>
      </c>
      <c r="Q109" s="50">
        <f t="shared" si="40"/>
        <v>0.05269931138002448</v>
      </c>
      <c r="R109" s="50">
        <f t="shared" si="41"/>
        <v>2193.8432320013917</v>
      </c>
      <c r="S109" s="50">
        <f t="shared" si="33"/>
        <v>122.92583171006456</v>
      </c>
      <c r="T109" s="51">
        <f t="shared" si="42"/>
        <v>0.0003323908116230892</v>
      </c>
    </row>
    <row r="110" spans="1:20" s="39" customFormat="1" ht="12" thickBot="1">
      <c r="A110" s="56">
        <f t="shared" si="23"/>
        <v>2580</v>
      </c>
      <c r="B110" s="57">
        <f t="shared" si="24"/>
        <v>43</v>
      </c>
      <c r="C110" s="49">
        <f t="shared" si="26"/>
        <v>312.9301775753518</v>
      </c>
      <c r="D110" s="57">
        <f t="shared" si="25"/>
        <v>39.93017757535182</v>
      </c>
      <c r="E110" s="50">
        <f t="shared" si="27"/>
        <v>0.06982242464818</v>
      </c>
      <c r="F110" s="50">
        <f t="shared" si="28"/>
        <v>0</v>
      </c>
      <c r="G110" s="50">
        <f t="shared" si="29"/>
        <v>104.73363697227</v>
      </c>
      <c r="H110" s="51">
        <f t="shared" si="30"/>
        <v>0.0002778421986815843</v>
      </c>
      <c r="I110" s="49">
        <f t="shared" si="34"/>
        <v>312.94038444054576</v>
      </c>
      <c r="J110" s="48">
        <f t="shared" si="35"/>
        <v>39.940384440545756</v>
      </c>
      <c r="K110" s="50">
        <f t="shared" si="36"/>
        <v>0.059615559454243794</v>
      </c>
      <c r="L110" s="50">
        <f t="shared" si="31"/>
        <v>2198.5622764579985</v>
      </c>
      <c r="M110" s="50">
        <f t="shared" si="32"/>
        <v>105.91255625480068</v>
      </c>
      <c r="N110" s="51">
        <f t="shared" si="37"/>
        <v>0.00028134365000112045</v>
      </c>
      <c r="O110" s="49">
        <f t="shared" si="38"/>
        <v>312.9572724129687</v>
      </c>
      <c r="P110" s="48">
        <f t="shared" si="39"/>
        <v>39.95727241296868</v>
      </c>
      <c r="Q110" s="50">
        <f t="shared" si="40"/>
        <v>0.0427275870313224</v>
      </c>
      <c r="R110" s="50">
        <f t="shared" si="41"/>
        <v>2194.862963676595</v>
      </c>
      <c r="S110" s="50">
        <f t="shared" si="33"/>
        <v>107.9886398205155</v>
      </c>
      <c r="T110" s="51">
        <f t="shared" si="42"/>
        <v>0.00028751372548471796</v>
      </c>
    </row>
    <row r="111" spans="1:20" s="39" customFormat="1" ht="12" thickBot="1">
      <c r="A111" s="56">
        <f t="shared" si="23"/>
        <v>2610</v>
      </c>
      <c r="B111" s="57">
        <f t="shared" si="24"/>
        <v>43.5</v>
      </c>
      <c r="C111" s="49">
        <f t="shared" si="26"/>
        <v>312.9385128413123</v>
      </c>
      <c r="D111" s="57">
        <f t="shared" si="25"/>
        <v>39.938512841312274</v>
      </c>
      <c r="E111" s="50">
        <f t="shared" si="27"/>
        <v>0.061487158687725696</v>
      </c>
      <c r="F111" s="50">
        <f t="shared" si="28"/>
        <v>0</v>
      </c>
      <c r="G111" s="50">
        <f t="shared" si="29"/>
        <v>92.23073803158854</v>
      </c>
      <c r="H111" s="51">
        <f t="shared" si="30"/>
        <v>0.00024027870943889648</v>
      </c>
      <c r="I111" s="49">
        <f t="shared" si="34"/>
        <v>312.9488247500458</v>
      </c>
      <c r="J111" s="48">
        <f t="shared" si="35"/>
        <v>39.94882475004579</v>
      </c>
      <c r="K111" s="50">
        <f t="shared" si="36"/>
        <v>0.05117524995421263</v>
      </c>
      <c r="L111" s="50">
        <f t="shared" si="31"/>
        <v>2199.7292510343154</v>
      </c>
      <c r="M111" s="50">
        <f t="shared" si="32"/>
        <v>93.26084431407631</v>
      </c>
      <c r="N111" s="51">
        <f t="shared" si="37"/>
        <v>0.0002433330481209322</v>
      </c>
      <c r="O111" s="49">
        <f t="shared" si="38"/>
        <v>312.96589782473325</v>
      </c>
      <c r="P111" s="48">
        <f t="shared" si="39"/>
        <v>39.96589782473325</v>
      </c>
      <c r="Q111" s="50">
        <f t="shared" si="40"/>
        <v>0.034102175266752965</v>
      </c>
      <c r="R111" s="50">
        <f t="shared" si="41"/>
        <v>2195.699356192733</v>
      </c>
      <c r="S111" s="50">
        <f t="shared" si="33"/>
        <v>95.06725002398412</v>
      </c>
      <c r="T111" s="51">
        <f t="shared" si="42"/>
        <v>0.00024869288863092314</v>
      </c>
    </row>
    <row r="112" spans="1:20" s="39" customFormat="1" ht="12" thickBot="1">
      <c r="A112" s="56">
        <f t="shared" si="23"/>
        <v>2640</v>
      </c>
      <c r="B112" s="57">
        <f t="shared" si="24"/>
        <v>44</v>
      </c>
      <c r="C112" s="49">
        <f t="shared" si="26"/>
        <v>312.94572120259545</v>
      </c>
      <c r="D112" s="57">
        <f t="shared" si="25"/>
        <v>39.94572120259545</v>
      </c>
      <c r="E112" s="50">
        <f t="shared" si="27"/>
        <v>0.05427879740454955</v>
      </c>
      <c r="F112" s="50">
        <f t="shared" si="28"/>
        <v>0</v>
      </c>
      <c r="G112" s="50">
        <f t="shared" si="29"/>
        <v>81.41819610682433</v>
      </c>
      <c r="H112" s="51">
        <f t="shared" si="30"/>
        <v>0.00020779369902619504</v>
      </c>
      <c r="I112" s="49">
        <f t="shared" si="34"/>
        <v>312.9561247414894</v>
      </c>
      <c r="J112" s="48">
        <f t="shared" si="35"/>
        <v>39.95612474148942</v>
      </c>
      <c r="K112" s="50">
        <f t="shared" si="36"/>
        <v>0.043875258510581716</v>
      </c>
      <c r="L112" s="50">
        <f t="shared" si="31"/>
        <v>2200.7425209834087</v>
      </c>
      <c r="M112" s="50">
        <f t="shared" si="32"/>
        <v>82.31845667324814</v>
      </c>
      <c r="N112" s="51">
        <f t="shared" si="37"/>
        <v>0.00021045791287398706</v>
      </c>
      <c r="O112" s="49">
        <f t="shared" si="38"/>
        <v>312.9733586113922</v>
      </c>
      <c r="P112" s="48">
        <f t="shared" si="39"/>
        <v>39.9733586113922</v>
      </c>
      <c r="Q112" s="50">
        <f t="shared" si="40"/>
        <v>0.026641388607799854</v>
      </c>
      <c r="R112" s="50">
        <f t="shared" si="41"/>
        <v>2196.3745792630148</v>
      </c>
      <c r="S112" s="50">
        <f t="shared" si="33"/>
        <v>83.88957449696008</v>
      </c>
      <c r="T112" s="51">
        <f t="shared" si="42"/>
        <v>0.00021511084411135242</v>
      </c>
    </row>
    <row r="113" spans="1:20" s="39" customFormat="1" ht="12" thickBot="1">
      <c r="A113" s="56">
        <f t="shared" si="23"/>
        <v>2670</v>
      </c>
      <c r="B113" s="57">
        <f t="shared" si="24"/>
        <v>44.5</v>
      </c>
      <c r="C113" s="49">
        <f t="shared" si="26"/>
        <v>312.95195501356625</v>
      </c>
      <c r="D113" s="57">
        <f t="shared" si="25"/>
        <v>39.95195501356625</v>
      </c>
      <c r="E113" s="50">
        <f t="shared" si="27"/>
        <v>0.048044986433751546</v>
      </c>
      <c r="F113" s="50">
        <f t="shared" si="28"/>
        <v>0</v>
      </c>
      <c r="G113" s="50">
        <f t="shared" si="29"/>
        <v>72.06747965062732</v>
      </c>
      <c r="H113" s="51">
        <f t="shared" si="30"/>
        <v>0.00017970057128996177</v>
      </c>
      <c r="I113" s="49">
        <f t="shared" si="34"/>
        <v>312.96243847887564</v>
      </c>
      <c r="J113" s="48">
        <f t="shared" si="35"/>
        <v>39.96243847887564</v>
      </c>
      <c r="K113" s="50">
        <f t="shared" si="36"/>
        <v>0.03756152112435984</v>
      </c>
      <c r="L113" s="50">
        <f t="shared" si="31"/>
        <v>2201.621123035083</v>
      </c>
      <c r="M113" s="50">
        <f t="shared" si="32"/>
        <v>72.85444010930289</v>
      </c>
      <c r="N113" s="51">
        <f t="shared" si="37"/>
        <v>0.0001820243721166365</v>
      </c>
      <c r="O113" s="49">
        <f t="shared" si="38"/>
        <v>312.9798119367155</v>
      </c>
      <c r="P113" s="48">
        <f t="shared" si="39"/>
        <v>39.97981193671552</v>
      </c>
      <c r="Q113" s="50">
        <f t="shared" si="40"/>
        <v>0.020188063284479085</v>
      </c>
      <c r="R113" s="50">
        <f t="shared" si="41"/>
        <v>2196.908073069886</v>
      </c>
      <c r="S113" s="50">
        <f t="shared" si="33"/>
        <v>74.22025638811635</v>
      </c>
      <c r="T113" s="51">
        <f t="shared" si="42"/>
        <v>0.00018606048899517572</v>
      </c>
    </row>
    <row r="114" spans="1:20" s="39" customFormat="1" ht="12" thickBot="1">
      <c r="A114" s="56">
        <f t="shared" si="23"/>
        <v>2700</v>
      </c>
      <c r="B114" s="57">
        <f t="shared" si="24"/>
        <v>45</v>
      </c>
      <c r="C114" s="49">
        <f t="shared" si="26"/>
        <v>312.95734603070497</v>
      </c>
      <c r="D114" s="57">
        <f t="shared" si="25"/>
        <v>39.95734603070497</v>
      </c>
      <c r="E114" s="50">
        <f t="shared" si="27"/>
        <v>0.0426539692950314</v>
      </c>
      <c r="F114" s="50">
        <f t="shared" si="28"/>
        <v>0</v>
      </c>
      <c r="G114" s="50">
        <f t="shared" si="29"/>
        <v>63.9809539425471</v>
      </c>
      <c r="H114" s="51">
        <f t="shared" si="30"/>
        <v>0.0001554055559589306</v>
      </c>
      <c r="I114" s="49">
        <f t="shared" si="34"/>
        <v>312.96789921003915</v>
      </c>
      <c r="J114" s="48">
        <f t="shared" si="35"/>
        <v>39.96789921003915</v>
      </c>
      <c r="K114" s="50">
        <f t="shared" si="36"/>
        <v>0.03210078996085031</v>
      </c>
      <c r="L114" s="50">
        <f t="shared" si="31"/>
        <v>2202.3817438378514</v>
      </c>
      <c r="M114" s="50">
        <f t="shared" si="32"/>
        <v>64.66904802005935</v>
      </c>
      <c r="N114" s="51">
        <f t="shared" si="37"/>
        <v>0.00015743231037017755</v>
      </c>
      <c r="O114" s="49">
        <f t="shared" si="38"/>
        <v>312.9853937513854</v>
      </c>
      <c r="P114" s="48">
        <f t="shared" si="39"/>
        <v>39.9853937513854</v>
      </c>
      <c r="Q114" s="50">
        <f t="shared" si="40"/>
        <v>0.014606248614597916</v>
      </c>
      <c r="R114" s="50">
        <f t="shared" si="41"/>
        <v>2197.3168813513967</v>
      </c>
      <c r="S114" s="50">
        <f t="shared" si="33"/>
        <v>65.8557105489248</v>
      </c>
      <c r="T114" s="51">
        <f t="shared" si="42"/>
        <v>0.0001609301748131913</v>
      </c>
    </row>
    <row r="115" spans="1:20" s="39" customFormat="1" ht="12" thickBot="1">
      <c r="A115" s="56">
        <f t="shared" si="23"/>
        <v>2730</v>
      </c>
      <c r="B115" s="57">
        <f t="shared" si="24"/>
        <v>45.5</v>
      </c>
      <c r="C115" s="49">
        <f t="shared" si="26"/>
        <v>312.96200819738374</v>
      </c>
      <c r="D115" s="57">
        <f t="shared" si="25"/>
        <v>39.96200819738374</v>
      </c>
      <c r="E115" s="50">
        <f t="shared" si="27"/>
        <v>0.03799180261626134</v>
      </c>
      <c r="F115" s="50">
        <f t="shared" si="28"/>
        <v>0</v>
      </c>
      <c r="G115" s="50">
        <f t="shared" si="29"/>
        <v>56.98770392439201</v>
      </c>
      <c r="H115" s="51">
        <f t="shared" si="30"/>
        <v>0.00013439515884425336</v>
      </c>
      <c r="I115" s="49">
        <f t="shared" si="34"/>
        <v>312.97262217935025</v>
      </c>
      <c r="J115" s="48">
        <f t="shared" si="35"/>
        <v>39.97262217935025</v>
      </c>
      <c r="K115" s="50">
        <f t="shared" si="36"/>
        <v>0.02737782064974681</v>
      </c>
      <c r="L115" s="50">
        <f t="shared" si="31"/>
        <v>2203.0390075123</v>
      </c>
      <c r="M115" s="50">
        <f t="shared" si="32"/>
        <v>57.58952353096247</v>
      </c>
      <c r="N115" s="51">
        <f t="shared" si="37"/>
        <v>0.00013616269965592432</v>
      </c>
      <c r="O115" s="49">
        <f t="shared" si="38"/>
        <v>312.9902216566298</v>
      </c>
      <c r="P115" s="48">
        <f t="shared" si="39"/>
        <v>39.990221656629785</v>
      </c>
      <c r="Q115" s="50">
        <f t="shared" si="40"/>
        <v>0.00977834337021477</v>
      </c>
      <c r="R115" s="50">
        <f t="shared" si="41"/>
        <v>2197.6159442917806</v>
      </c>
      <c r="S115" s="50">
        <f t="shared" si="33"/>
        <v>58.619833941157765</v>
      </c>
      <c r="T115" s="51">
        <f t="shared" si="42"/>
        <v>0.00013919081996733944</v>
      </c>
    </row>
    <row r="116" spans="1:20" s="39" customFormat="1" ht="12" thickBot="1">
      <c r="A116" s="56">
        <f t="shared" si="23"/>
        <v>2760</v>
      </c>
      <c r="B116" s="57">
        <f t="shared" si="24"/>
        <v>46</v>
      </c>
      <c r="C116" s="49">
        <f t="shared" si="26"/>
        <v>312.9660400521491</v>
      </c>
      <c r="D116" s="57">
        <f t="shared" si="25"/>
        <v>39.96604005214908</v>
      </c>
      <c r="E116" s="50">
        <f t="shared" si="27"/>
        <v>0.03395994785091716</v>
      </c>
      <c r="F116" s="50">
        <f t="shared" si="28"/>
        <v>0</v>
      </c>
      <c r="G116" s="50">
        <f t="shared" si="29"/>
        <v>50.93992177637574</v>
      </c>
      <c r="H116" s="51">
        <f t="shared" si="30"/>
        <v>0.00011622530873693526</v>
      </c>
      <c r="I116" s="49">
        <f t="shared" si="34"/>
        <v>312.97670706033995</v>
      </c>
      <c r="J116" s="48">
        <f t="shared" si="35"/>
        <v>39.97670706033995</v>
      </c>
      <c r="K116" s="50">
        <f t="shared" si="36"/>
        <v>0.023292939660052525</v>
      </c>
      <c r="L116" s="50">
        <f t="shared" si="31"/>
        <v>2203.6057283997498</v>
      </c>
      <c r="M116" s="50">
        <f t="shared" si="32"/>
        <v>51.46645245307691</v>
      </c>
      <c r="N116" s="51">
        <f t="shared" si="37"/>
        <v>0.00011776664238182205</v>
      </c>
      <c r="O116" s="49">
        <f t="shared" si="38"/>
        <v>312.9943973812288</v>
      </c>
      <c r="P116" s="48">
        <f t="shared" si="39"/>
        <v>39.994397381228794</v>
      </c>
      <c r="Q116" s="50">
        <f t="shared" si="40"/>
        <v>0.00560261877120638</v>
      </c>
      <c r="R116" s="50">
        <f t="shared" si="41"/>
        <v>2197.818355999544</v>
      </c>
      <c r="S116" s="50">
        <f t="shared" si="33"/>
        <v>52.36029527680045</v>
      </c>
      <c r="T116" s="51">
        <f t="shared" si="42"/>
        <v>0.00012038476237760224</v>
      </c>
    </row>
    <row r="117" spans="1:20" s="39" customFormat="1" ht="12" thickBot="1">
      <c r="A117" s="56">
        <f t="shared" si="23"/>
        <v>2790</v>
      </c>
      <c r="B117" s="57">
        <f t="shared" si="24"/>
        <v>46.5</v>
      </c>
      <c r="C117" s="49">
        <f t="shared" si="26"/>
        <v>312.9695268114112</v>
      </c>
      <c r="D117" s="57">
        <f t="shared" si="25"/>
        <v>39.969526811411185</v>
      </c>
      <c r="E117" s="50">
        <f t="shared" si="27"/>
        <v>0.030473188588814537</v>
      </c>
      <c r="F117" s="50">
        <f t="shared" si="28"/>
        <v>0</v>
      </c>
      <c r="G117" s="50">
        <f t="shared" si="29"/>
        <v>45.709782883221806</v>
      </c>
      <c r="H117" s="51">
        <f t="shared" si="30"/>
        <v>0.00010051197161545302</v>
      </c>
      <c r="I117" s="49">
        <f t="shared" si="34"/>
        <v>312.9802400596114</v>
      </c>
      <c r="J117" s="48">
        <f t="shared" si="35"/>
        <v>39.98024005961139</v>
      </c>
      <c r="K117" s="50">
        <f t="shared" si="36"/>
        <v>0.019759940388610175</v>
      </c>
      <c r="L117" s="50">
        <f t="shared" si="31"/>
        <v>2204.0931331621364</v>
      </c>
      <c r="M117" s="50">
        <f t="shared" si="32"/>
        <v>46.170609081631284</v>
      </c>
      <c r="N117" s="51">
        <f t="shared" si="37"/>
        <v>0.00010185589491109</v>
      </c>
      <c r="O117" s="49">
        <f t="shared" si="38"/>
        <v>312.99800892410013</v>
      </c>
      <c r="P117" s="48">
        <f t="shared" si="39"/>
        <v>39.998008924100134</v>
      </c>
      <c r="Q117" s="50">
        <f t="shared" si="40"/>
        <v>0.001991075899866246</v>
      </c>
      <c r="R117" s="50">
        <f t="shared" si="41"/>
        <v>2197.9355907973318</v>
      </c>
      <c r="S117" s="50">
        <f t="shared" si="33"/>
        <v>46.945325665746005</v>
      </c>
      <c r="T117" s="51">
        <f t="shared" si="42"/>
        <v>0.0001041161173493873</v>
      </c>
    </row>
    <row r="118" spans="1:20" s="39" customFormat="1" ht="12" thickBot="1">
      <c r="A118" s="56">
        <f t="shared" si="23"/>
        <v>2820</v>
      </c>
      <c r="B118" s="57">
        <f t="shared" si="24"/>
        <v>47</v>
      </c>
      <c r="C118" s="49">
        <f t="shared" si="26"/>
        <v>312.9725421705597</v>
      </c>
      <c r="D118" s="57">
        <f t="shared" si="25"/>
        <v>39.97254217055968</v>
      </c>
      <c r="E118" s="50">
        <f t="shared" si="27"/>
        <v>0.027457829440322712</v>
      </c>
      <c r="F118" s="50">
        <f t="shared" si="28"/>
        <v>0</v>
      </c>
      <c r="G118" s="50">
        <f t="shared" si="29"/>
        <v>41.18674416048407</v>
      </c>
      <c r="H118" s="51">
        <f t="shared" si="30"/>
        <v>8.692303378496306E-05</v>
      </c>
      <c r="I118" s="49">
        <f t="shared" si="34"/>
        <v>312.98329573645873</v>
      </c>
      <c r="J118" s="48">
        <f t="shared" si="35"/>
        <v>39.98329573645873</v>
      </c>
      <c r="K118" s="50">
        <f t="shared" si="36"/>
        <v>0.016704263541271303</v>
      </c>
      <c r="L118" s="50">
        <f t="shared" si="31"/>
        <v>2204.5110559013556</v>
      </c>
      <c r="M118" s="50">
        <f t="shared" si="32"/>
        <v>41.59022823116712</v>
      </c>
      <c r="N118" s="51">
        <f t="shared" si="37"/>
        <v>8.809467170910532E-05</v>
      </c>
      <c r="O118" s="49">
        <f t="shared" si="38"/>
        <v>313.0011324076206</v>
      </c>
      <c r="P118" s="48">
        <f t="shared" si="39"/>
        <v>40.00113240762062</v>
      </c>
      <c r="Q118" s="50">
        <f t="shared" si="40"/>
        <v>-0.0011324076206165046</v>
      </c>
      <c r="R118" s="50">
        <f t="shared" si="41"/>
        <v>2197.977702052614</v>
      </c>
      <c r="S118" s="50">
        <f t="shared" si="33"/>
        <v>42.26094261012752</v>
      </c>
      <c r="T118" s="51">
        <f t="shared" si="42"/>
        <v>9.004243738125891E-05</v>
      </c>
    </row>
    <row r="119" spans="1:20" s="39" customFormat="1" ht="12" thickBot="1">
      <c r="A119" s="56">
        <f t="shared" si="23"/>
        <v>2850</v>
      </c>
      <c r="B119" s="57">
        <f t="shared" si="24"/>
        <v>47.5</v>
      </c>
      <c r="C119" s="49">
        <f t="shared" si="26"/>
        <v>312.97514986157324</v>
      </c>
      <c r="D119" s="57">
        <f t="shared" si="25"/>
        <v>39.97514986157324</v>
      </c>
      <c r="E119" s="50">
        <f t="shared" si="27"/>
        <v>0.024850138426756985</v>
      </c>
      <c r="F119" s="50">
        <f t="shared" si="28"/>
        <v>0</v>
      </c>
      <c r="G119" s="50">
        <f t="shared" si="29"/>
        <v>37.27520764013548</v>
      </c>
      <c r="H119" s="51">
        <f t="shared" si="30"/>
        <v>7.51712823950181E-05</v>
      </c>
      <c r="I119" s="49">
        <f t="shared" si="34"/>
        <v>312.98593857661</v>
      </c>
      <c r="J119" s="48">
        <f t="shared" si="35"/>
        <v>39.98593857661001</v>
      </c>
      <c r="K119" s="50">
        <f t="shared" si="36"/>
        <v>0.014061423389989613</v>
      </c>
      <c r="L119" s="50">
        <f t="shared" si="31"/>
        <v>2204.86810953455</v>
      </c>
      <c r="M119" s="50">
        <f t="shared" si="32"/>
        <v>37.628645906493546</v>
      </c>
      <c r="N119" s="51">
        <f t="shared" si="37"/>
        <v>7.619255701364222E-05</v>
      </c>
      <c r="O119" s="49">
        <f t="shared" si="38"/>
        <v>313.00383368074205</v>
      </c>
      <c r="P119" s="48">
        <f t="shared" si="39"/>
        <v>40.00383368074205</v>
      </c>
      <c r="Q119" s="50">
        <f t="shared" si="40"/>
        <v>-0.003833680742047818</v>
      </c>
      <c r="R119" s="50">
        <f t="shared" si="41"/>
        <v>2197.9534968397234</v>
      </c>
      <c r="S119" s="50">
        <f t="shared" si="33"/>
        <v>38.208548823722744</v>
      </c>
      <c r="T119" s="51">
        <f t="shared" si="42"/>
        <v>7.786749809169867E-05</v>
      </c>
    </row>
    <row r="120" spans="1:20" s="39" customFormat="1" ht="12" thickBot="1">
      <c r="A120" s="56">
        <f t="shared" si="23"/>
        <v>2880</v>
      </c>
      <c r="B120" s="57">
        <f t="shared" si="24"/>
        <v>48</v>
      </c>
      <c r="C120" s="49">
        <f t="shared" si="26"/>
        <v>312.9774050000451</v>
      </c>
      <c r="D120" s="57">
        <f t="shared" si="25"/>
        <v>39.97740500004511</v>
      </c>
      <c r="E120" s="50">
        <f t="shared" si="27"/>
        <v>0.022594999954890227</v>
      </c>
      <c r="F120" s="50">
        <f t="shared" si="28"/>
        <v>0</v>
      </c>
      <c r="G120" s="50">
        <f t="shared" si="29"/>
        <v>33.89249993233534</v>
      </c>
      <c r="H120" s="51">
        <f t="shared" si="30"/>
        <v>6.50083349701082E-05</v>
      </c>
      <c r="I120" s="49">
        <f t="shared" si="34"/>
        <v>312.98822435332045</v>
      </c>
      <c r="J120" s="48">
        <f t="shared" si="35"/>
        <v>39.98822435332045</v>
      </c>
      <c r="K120" s="50">
        <f t="shared" si="36"/>
        <v>0.011775646679552665</v>
      </c>
      <c r="L120" s="50">
        <f t="shared" si="31"/>
        <v>2205.1718362797737</v>
      </c>
      <c r="M120" s="50">
        <f t="shared" si="32"/>
        <v>34.2022587914273</v>
      </c>
      <c r="N120" s="51">
        <f t="shared" si="37"/>
        <v>6.589837435603133E-05</v>
      </c>
      <c r="O120" s="49">
        <f t="shared" si="38"/>
        <v>313.0061697056848</v>
      </c>
      <c r="P120" s="48">
        <f t="shared" si="39"/>
        <v>40.00616970568478</v>
      </c>
      <c r="Q120" s="50">
        <f t="shared" si="40"/>
        <v>-0.0061697056847833665</v>
      </c>
      <c r="R120" s="50">
        <f t="shared" si="41"/>
        <v>2197.8706893356953</v>
      </c>
      <c r="S120" s="50">
        <f t="shared" si="33"/>
        <v>34.70285525953886</v>
      </c>
      <c r="T120" s="51">
        <f t="shared" si="42"/>
        <v>6.733505819225274E-05</v>
      </c>
    </row>
    <row r="121" spans="1:20" s="39" customFormat="1" ht="12" thickBot="1">
      <c r="A121" s="56">
        <f t="shared" si="23"/>
        <v>2910</v>
      </c>
      <c r="B121" s="57">
        <f t="shared" si="24"/>
        <v>48.5</v>
      </c>
      <c r="C121" s="49">
        <f t="shared" si="26"/>
        <v>312.9793552500942</v>
      </c>
      <c r="D121" s="57">
        <f t="shared" si="25"/>
        <v>39.979355250094216</v>
      </c>
      <c r="E121" s="50">
        <f t="shared" si="27"/>
        <v>0.020644749905784465</v>
      </c>
      <c r="F121" s="50">
        <f t="shared" si="28"/>
        <v>0</v>
      </c>
      <c r="G121" s="50">
        <f t="shared" si="29"/>
        <v>30.967124858676698</v>
      </c>
      <c r="H121" s="51">
        <f t="shared" si="30"/>
        <v>5.621938965178235E-05</v>
      </c>
      <c r="I121" s="49">
        <f t="shared" si="34"/>
        <v>312.99020130455114</v>
      </c>
      <c r="J121" s="48">
        <f t="shared" si="35"/>
        <v>39.990201304551135</v>
      </c>
      <c r="K121" s="50">
        <f t="shared" si="36"/>
        <v>0.009798695448864692</v>
      </c>
      <c r="L121" s="50">
        <f t="shared" si="31"/>
        <v>2205.428839768555</v>
      </c>
      <c r="M121" s="50">
        <f t="shared" si="32"/>
        <v>31.2387594715612</v>
      </c>
      <c r="N121" s="51">
        <f t="shared" si="37"/>
        <v>5.699488449311356E-05</v>
      </c>
      <c r="O121" s="49">
        <f t="shared" si="38"/>
        <v>313.00818975743056</v>
      </c>
      <c r="P121" s="48">
        <f t="shared" si="39"/>
        <v>40.00818975743056</v>
      </c>
      <c r="Q121" s="50">
        <f t="shared" si="40"/>
        <v>-0.008189757430557165</v>
      </c>
      <c r="R121" s="50">
        <f t="shared" si="41"/>
        <v>2197.736035509125</v>
      </c>
      <c r="S121" s="50">
        <f t="shared" si="33"/>
        <v>31.67008456434675</v>
      </c>
      <c r="T121" s="51">
        <f t="shared" si="42"/>
        <v>5.8223461971382645E-05</v>
      </c>
    </row>
    <row r="122" spans="1:20" s="39" customFormat="1" ht="12" thickBot="1">
      <c r="A122" s="56">
        <f t="shared" si="23"/>
        <v>2940</v>
      </c>
      <c r="B122" s="57">
        <f t="shared" si="24"/>
        <v>49</v>
      </c>
      <c r="C122" s="49">
        <f t="shared" si="26"/>
        <v>312.9810418317838</v>
      </c>
      <c r="D122" s="57">
        <f t="shared" si="25"/>
        <v>39.981041831783784</v>
      </c>
      <c r="E122" s="50">
        <f t="shared" si="27"/>
        <v>0.018958168216215654</v>
      </c>
      <c r="F122" s="50">
        <f t="shared" si="28"/>
        <v>0</v>
      </c>
      <c r="G122" s="50">
        <f t="shared" si="29"/>
        <v>28.43725232432348</v>
      </c>
      <c r="H122" s="51">
        <f t="shared" si="30"/>
        <v>4.8618685192727604E-05</v>
      </c>
      <c r="I122" s="49">
        <f t="shared" si="34"/>
        <v>312.9919111510859</v>
      </c>
      <c r="J122" s="48">
        <f t="shared" si="35"/>
        <v>39.9919111510859</v>
      </c>
      <c r="K122" s="50">
        <f t="shared" si="36"/>
        <v>0.00808884891409889</v>
      </c>
      <c r="L122" s="50">
        <f t="shared" si="31"/>
        <v>2205.6449010032024</v>
      </c>
      <c r="M122" s="50">
        <f t="shared" si="32"/>
        <v>28.675610128672353</v>
      </c>
      <c r="N122" s="51">
        <f t="shared" si="37"/>
        <v>4.929419979948295E-05</v>
      </c>
      <c r="O122" s="49">
        <f t="shared" si="38"/>
        <v>313.0099364612897</v>
      </c>
      <c r="P122" s="48">
        <f t="shared" si="39"/>
        <v>40.009936461289726</v>
      </c>
      <c r="Q122" s="50">
        <f t="shared" si="40"/>
        <v>-0.00993646128972614</v>
      </c>
      <c r="R122" s="50">
        <f t="shared" si="41"/>
        <v>2197.5554513577813</v>
      </c>
      <c r="S122" s="50">
        <f t="shared" si="33"/>
        <v>29.046417092566415</v>
      </c>
      <c r="T122" s="51">
        <f t="shared" si="42"/>
        <v>5.034097052016369E-05</v>
      </c>
    </row>
    <row r="123" spans="1:20" s="39" customFormat="1" ht="12" thickBot="1">
      <c r="A123" s="56">
        <f t="shared" si="23"/>
        <v>2970</v>
      </c>
      <c r="B123" s="57">
        <f t="shared" si="24"/>
        <v>49.5</v>
      </c>
      <c r="C123" s="49">
        <f t="shared" si="26"/>
        <v>312.98250039233955</v>
      </c>
      <c r="D123" s="57">
        <f t="shared" si="25"/>
        <v>39.982500392339546</v>
      </c>
      <c r="E123" s="50">
        <f t="shared" si="27"/>
        <v>0.01749960766045433</v>
      </c>
      <c r="F123" s="50">
        <f t="shared" si="28"/>
        <v>0</v>
      </c>
      <c r="G123" s="50">
        <f t="shared" si="29"/>
        <v>26.249411490681496</v>
      </c>
      <c r="H123" s="51">
        <f t="shared" si="30"/>
        <v>4.204557474777152E-05</v>
      </c>
      <c r="I123" s="49">
        <f t="shared" si="34"/>
        <v>312.99338997707986</v>
      </c>
      <c r="J123" s="48">
        <f t="shared" si="35"/>
        <v>39.99338997707986</v>
      </c>
      <c r="K123" s="50">
        <f t="shared" si="36"/>
        <v>0.006610022920142455</v>
      </c>
      <c r="L123" s="50">
        <f t="shared" si="31"/>
        <v>2205.825080112764</v>
      </c>
      <c r="M123" s="50">
        <f t="shared" si="32"/>
        <v>26.458722481059414</v>
      </c>
      <c r="N123" s="51">
        <f t="shared" si="37"/>
        <v>4.263381830162577E-05</v>
      </c>
      <c r="O123" s="49">
        <f t="shared" si="38"/>
        <v>313.0114466904053</v>
      </c>
      <c r="P123" s="48">
        <f t="shared" si="39"/>
        <v>40.01144669040531</v>
      </c>
      <c r="Q123" s="50">
        <f t="shared" si="40"/>
        <v>-0.011446690405307436</v>
      </c>
      <c r="R123" s="50">
        <f t="shared" si="41"/>
        <v>2197.3341166825526</v>
      </c>
      <c r="S123" s="50">
        <f t="shared" si="33"/>
        <v>26.7766467256899</v>
      </c>
      <c r="T123" s="51">
        <f t="shared" si="42"/>
        <v>4.352172329475305E-05</v>
      </c>
    </row>
    <row r="124" spans="1:20" s="39" customFormat="1" ht="12" thickBot="1">
      <c r="A124" s="56">
        <f t="shared" si="23"/>
        <v>3000</v>
      </c>
      <c r="B124" s="57">
        <f t="shared" si="24"/>
        <v>50</v>
      </c>
      <c r="C124" s="49">
        <f t="shared" si="26"/>
        <v>312.98376175958197</v>
      </c>
      <c r="D124" s="57">
        <f t="shared" si="25"/>
        <v>39.98376175958197</v>
      </c>
      <c r="E124" s="50">
        <f t="shared" si="27"/>
        <v>0.016238240418033456</v>
      </c>
      <c r="F124" s="50">
        <f t="shared" si="28"/>
        <v>0</v>
      </c>
      <c r="G124" s="50">
        <f t="shared" si="29"/>
        <v>24.357360627050184</v>
      </c>
      <c r="H124" s="51">
        <f t="shared" si="30"/>
        <v>3.636113047610094E-05</v>
      </c>
      <c r="I124" s="49">
        <f t="shared" si="34"/>
        <v>312.9946689916289</v>
      </c>
      <c r="J124" s="48">
        <f t="shared" si="35"/>
        <v>39.994668991628885</v>
      </c>
      <c r="K124" s="50">
        <f t="shared" si="36"/>
        <v>0.005331008371115331</v>
      </c>
      <c r="L124" s="50">
        <f t="shared" si="31"/>
        <v>2205.9738056284673</v>
      </c>
      <c r="M124" s="50">
        <f t="shared" si="32"/>
        <v>24.5413160988865</v>
      </c>
      <c r="N124" s="51">
        <f t="shared" si="37"/>
        <v>3.6873193619015905E-05</v>
      </c>
      <c r="O124" s="49">
        <f t="shared" si="38"/>
        <v>313.01275234210414</v>
      </c>
      <c r="P124" s="48">
        <f t="shared" si="39"/>
        <v>40.012752342104136</v>
      </c>
      <c r="Q124" s="50">
        <f t="shared" si="40"/>
        <v>-0.012752342104136005</v>
      </c>
      <c r="R124" s="50">
        <f t="shared" si="41"/>
        <v>2197.0765661484334</v>
      </c>
      <c r="S124" s="50">
        <f t="shared" si="33"/>
        <v>24.813018166764657</v>
      </c>
      <c r="T124" s="51">
        <f t="shared" si="42"/>
        <v>3.762224489995534E-05</v>
      </c>
    </row>
    <row r="125" spans="1:20" s="39" customFormat="1" ht="12" thickBot="1">
      <c r="A125" s="56">
        <f t="shared" si="23"/>
        <v>3030</v>
      </c>
      <c r="B125" s="57">
        <f t="shared" si="24"/>
        <v>50.5</v>
      </c>
      <c r="C125" s="49">
        <f t="shared" si="26"/>
        <v>312.98485259349627</v>
      </c>
      <c r="D125" s="57">
        <f t="shared" si="25"/>
        <v>39.98485259349627</v>
      </c>
      <c r="E125" s="50">
        <f t="shared" si="27"/>
        <v>0.015147406503729144</v>
      </c>
      <c r="F125" s="50">
        <f t="shared" si="28"/>
        <v>0</v>
      </c>
      <c r="G125" s="50">
        <f t="shared" si="29"/>
        <v>22.721109755593716</v>
      </c>
      <c r="H125" s="51">
        <f t="shared" si="30"/>
        <v>3.144520719303684E-05</v>
      </c>
      <c r="I125" s="49">
        <f t="shared" si="34"/>
        <v>312.99577518743746</v>
      </c>
      <c r="J125" s="48">
        <f t="shared" si="35"/>
        <v>39.99577518743746</v>
      </c>
      <c r="K125" s="50">
        <f t="shared" si="36"/>
        <v>0.004224812562540592</v>
      </c>
      <c r="L125" s="50">
        <f t="shared" si="31"/>
        <v>2206.094952793701</v>
      </c>
      <c r="M125" s="50">
        <f t="shared" si="32"/>
        <v>22.882930989763643</v>
      </c>
      <c r="N125" s="51">
        <f t="shared" si="37"/>
        <v>3.189076839219202E-05</v>
      </c>
      <c r="O125" s="49">
        <f t="shared" si="38"/>
        <v>313.01388100945115</v>
      </c>
      <c r="P125" s="48">
        <f t="shared" si="39"/>
        <v>40.013881009451154</v>
      </c>
      <c r="Q125" s="50">
        <f t="shared" si="40"/>
        <v>-0.013881009451154114</v>
      </c>
      <c r="R125" s="50">
        <f t="shared" si="41"/>
        <v>2196.7867691741167</v>
      </c>
      <c r="S125" s="50">
        <f t="shared" si="33"/>
        <v>23.11422120675116</v>
      </c>
      <c r="T125" s="51">
        <f t="shared" si="42"/>
        <v>3.251842347686939E-05</v>
      </c>
    </row>
    <row r="126" spans="1:20" s="39" customFormat="1" ht="12" thickBot="1">
      <c r="A126" s="56">
        <f t="shared" si="23"/>
        <v>3060</v>
      </c>
      <c r="B126" s="57">
        <f t="shared" si="24"/>
        <v>51</v>
      </c>
      <c r="C126" s="49">
        <f t="shared" si="26"/>
        <v>312.98579594971204</v>
      </c>
      <c r="D126" s="57">
        <f t="shared" si="25"/>
        <v>39.98579594971204</v>
      </c>
      <c r="E126" s="50">
        <f t="shared" si="27"/>
        <v>0.014204050287958125</v>
      </c>
      <c r="F126" s="50">
        <f t="shared" si="28"/>
        <v>0</v>
      </c>
      <c r="G126" s="50">
        <f t="shared" si="29"/>
        <v>21.306075431937188</v>
      </c>
      <c r="H126" s="51">
        <f t="shared" si="30"/>
        <v>2.7193903007752515E-05</v>
      </c>
      <c r="I126" s="49">
        <f t="shared" si="34"/>
        <v>312.99673191048925</v>
      </c>
      <c r="J126" s="48">
        <f t="shared" si="35"/>
        <v>39.996731910489245</v>
      </c>
      <c r="K126" s="50">
        <f t="shared" si="36"/>
        <v>0.003268089510754635</v>
      </c>
      <c r="L126" s="50">
        <f t="shared" si="31"/>
        <v>2206.1919122420113</v>
      </c>
      <c r="M126" s="50">
        <f t="shared" si="32"/>
        <v>21.448573607947036</v>
      </c>
      <c r="N126" s="51">
        <f t="shared" si="37"/>
        <v>2.7581408566584118E-05</v>
      </c>
      <c r="O126" s="49">
        <f t="shared" si="38"/>
        <v>313.01485656215544</v>
      </c>
      <c r="P126" s="48">
        <f t="shared" si="39"/>
        <v>40.014856562155444</v>
      </c>
      <c r="Q126" s="50">
        <f t="shared" si="40"/>
        <v>-0.014856562155443953</v>
      </c>
      <c r="R126" s="50">
        <f t="shared" si="41"/>
        <v>2196.4682000072125</v>
      </c>
      <c r="S126" s="50">
        <f t="shared" si="33"/>
        <v>21.644520766978324</v>
      </c>
      <c r="T126" s="51">
        <f t="shared" si="42"/>
        <v>2.810289701433222E-05</v>
      </c>
    </row>
    <row r="127" spans="1:20" s="39" customFormat="1" ht="12" thickBot="1">
      <c r="A127" s="56">
        <f t="shared" si="23"/>
        <v>3090</v>
      </c>
      <c r="B127" s="57">
        <f t="shared" si="24"/>
        <v>51.5</v>
      </c>
      <c r="C127" s="49">
        <f t="shared" si="26"/>
        <v>312.9866117668023</v>
      </c>
      <c r="D127" s="57">
        <f t="shared" si="25"/>
        <v>39.9866117668023</v>
      </c>
      <c r="E127" s="50">
        <f t="shared" si="27"/>
        <v>0.013388233197701993</v>
      </c>
      <c r="F127" s="50">
        <f t="shared" si="28"/>
        <v>0</v>
      </c>
      <c r="G127" s="50">
        <f t="shared" si="29"/>
        <v>20.08234979655299</v>
      </c>
      <c r="H127" s="51">
        <f t="shared" si="30"/>
        <v>2.3517363274140128E-05</v>
      </c>
      <c r="I127" s="49">
        <f t="shared" si="34"/>
        <v>312.99755935274624</v>
      </c>
      <c r="J127" s="48">
        <f t="shared" si="35"/>
        <v>39.99755935274624</v>
      </c>
      <c r="K127" s="50">
        <f t="shared" si="36"/>
        <v>0.0024406472537634727</v>
      </c>
      <c r="L127" s="50">
        <f t="shared" si="31"/>
        <v>2206.267650216423</v>
      </c>
      <c r="M127" s="50">
        <f t="shared" si="32"/>
        <v>20.207978257268383</v>
      </c>
      <c r="N127" s="51">
        <f t="shared" si="37"/>
        <v>2.385418436338201E-05</v>
      </c>
      <c r="O127" s="49">
        <f t="shared" si="38"/>
        <v>313.0156996490659</v>
      </c>
      <c r="P127" s="48">
        <f t="shared" si="39"/>
        <v>40.01569964906588</v>
      </c>
      <c r="Q127" s="50">
        <f t="shared" si="40"/>
        <v>-0.01569964906587984</v>
      </c>
      <c r="R127" s="50">
        <f t="shared" si="41"/>
        <v>2196.12389917926</v>
      </c>
      <c r="S127" s="50">
        <f t="shared" si="33"/>
        <v>20.373004384765444</v>
      </c>
      <c r="T127" s="51">
        <f t="shared" si="42"/>
        <v>2.4282792504966158E-05</v>
      </c>
    </row>
    <row r="128" spans="1:20" s="39" customFormat="1" ht="12" thickBot="1">
      <c r="A128" s="56">
        <f t="shared" si="23"/>
        <v>3120</v>
      </c>
      <c r="B128" s="57">
        <f t="shared" si="24"/>
        <v>52</v>
      </c>
      <c r="C128" s="49">
        <f t="shared" si="26"/>
        <v>312.98731728770053</v>
      </c>
      <c r="D128" s="57">
        <f t="shared" si="25"/>
        <v>39.987317287700535</v>
      </c>
      <c r="E128" s="50">
        <f t="shared" si="27"/>
        <v>0.012682712299465493</v>
      </c>
      <c r="F128" s="50">
        <f t="shared" si="28"/>
        <v>0</v>
      </c>
      <c r="G128" s="50">
        <f t="shared" si="29"/>
        <v>19.02406844919824</v>
      </c>
      <c r="H128" s="51">
        <f t="shared" si="30"/>
        <v>2.0337881443910234E-05</v>
      </c>
      <c r="I128" s="49">
        <f t="shared" si="34"/>
        <v>312.99827497827715</v>
      </c>
      <c r="J128" s="48">
        <f t="shared" si="35"/>
        <v>39.99827497827715</v>
      </c>
      <c r="K128" s="50">
        <f t="shared" si="36"/>
        <v>0.0017250217228479414</v>
      </c>
      <c r="L128" s="50">
        <f t="shared" si="31"/>
        <v>2206.324761362161</v>
      </c>
      <c r="M128" s="50">
        <f t="shared" si="32"/>
        <v>19.134968294488118</v>
      </c>
      <c r="N128" s="51">
        <f t="shared" si="37"/>
        <v>2.0630451089175145E-05</v>
      </c>
      <c r="O128" s="49">
        <f t="shared" si="38"/>
        <v>313.01642813284104</v>
      </c>
      <c r="P128" s="48">
        <f t="shared" si="39"/>
        <v>40.01642813284104</v>
      </c>
      <c r="Q128" s="50">
        <f t="shared" si="40"/>
        <v>-0.016428132841042498</v>
      </c>
      <c r="R128" s="50">
        <f t="shared" si="41"/>
        <v>2195.7565273911187</v>
      </c>
      <c r="S128" s="50">
        <f t="shared" si="33"/>
        <v>19.272931286258626</v>
      </c>
      <c r="T128" s="51">
        <f t="shared" si="42"/>
        <v>2.0977770308434382E-05</v>
      </c>
    </row>
    <row r="129" spans="1:20" s="39" customFormat="1" ht="12" thickBot="1">
      <c r="A129" s="56">
        <f t="shared" si="23"/>
        <v>3150</v>
      </c>
      <c r="B129" s="57">
        <f t="shared" si="24"/>
        <v>52.5</v>
      </c>
      <c r="C129" s="49">
        <f t="shared" si="26"/>
        <v>312.98792742414383</v>
      </c>
      <c r="D129" s="57">
        <f t="shared" si="25"/>
        <v>39.987927424143834</v>
      </c>
      <c r="E129" s="50">
        <f t="shared" si="27"/>
        <v>0.012072575856166168</v>
      </c>
      <c r="F129" s="50">
        <f t="shared" si="28"/>
        <v>0</v>
      </c>
      <c r="G129" s="50">
        <f t="shared" si="29"/>
        <v>18.10886378424925</v>
      </c>
      <c r="H129" s="51">
        <f t="shared" si="30"/>
        <v>1.7588256676904386E-05</v>
      </c>
      <c r="I129" s="49">
        <f t="shared" si="34"/>
        <v>312.9988938918098</v>
      </c>
      <c r="J129" s="48">
        <f t="shared" si="35"/>
        <v>39.998893891809814</v>
      </c>
      <c r="K129" s="50">
        <f t="shared" si="36"/>
        <v>0.0011061081901857506</v>
      </c>
      <c r="L129" s="50">
        <f t="shared" si="31"/>
        <v>2206.3655150003633</v>
      </c>
      <c r="M129" s="50">
        <f t="shared" si="32"/>
        <v>18.20690364778135</v>
      </c>
      <c r="N129" s="51">
        <f t="shared" si="37"/>
        <v>1.7842189269376166E-05</v>
      </c>
      <c r="O129" s="49">
        <f t="shared" si="38"/>
        <v>313.0170574659503</v>
      </c>
      <c r="P129" s="48">
        <f t="shared" si="39"/>
        <v>40.0170574659503</v>
      </c>
      <c r="Q129" s="50">
        <f t="shared" si="40"/>
        <v>-0.017057465950301776</v>
      </c>
      <c r="R129" s="50">
        <f t="shared" si="41"/>
        <v>2195.368412752749</v>
      </c>
      <c r="S129" s="50">
        <f t="shared" si="33"/>
        <v>18.32116932960232</v>
      </c>
      <c r="T129" s="51">
        <f t="shared" si="42"/>
        <v>1.8118332511109106E-05</v>
      </c>
    </row>
    <row r="130" spans="1:20" s="39" customFormat="1" ht="12" thickBot="1">
      <c r="A130" s="56">
        <f t="shared" si="23"/>
        <v>3180</v>
      </c>
      <c r="B130" s="57">
        <f t="shared" si="24"/>
        <v>53</v>
      </c>
      <c r="C130" s="49">
        <f t="shared" si="26"/>
        <v>312.98845507184416</v>
      </c>
      <c r="D130" s="57">
        <f t="shared" si="25"/>
        <v>39.98845507184416</v>
      </c>
      <c r="E130" s="50">
        <f t="shared" si="27"/>
        <v>0.011544928155842626</v>
      </c>
      <c r="F130" s="50">
        <f t="shared" si="28"/>
        <v>0</v>
      </c>
      <c r="G130" s="50">
        <f t="shared" si="29"/>
        <v>17.31739223376394</v>
      </c>
      <c r="H130" s="51">
        <f t="shared" si="30"/>
        <v>1.5210373498483042E-05</v>
      </c>
      <c r="I130" s="49">
        <f t="shared" si="34"/>
        <v>312.9994291574879</v>
      </c>
      <c r="J130" s="48">
        <f t="shared" si="35"/>
        <v>39.999429157487896</v>
      </c>
      <c r="K130" s="50">
        <f t="shared" si="36"/>
        <v>0.0005708425121042637</v>
      </c>
      <c r="L130" s="50">
        <f t="shared" si="31"/>
        <v>2206.3918956806992</v>
      </c>
      <c r="M130" s="50">
        <f t="shared" si="32"/>
        <v>17.40420298576164</v>
      </c>
      <c r="N130" s="51">
        <f t="shared" si="37"/>
        <v>1.5430569060510105E-05</v>
      </c>
      <c r="O130" s="49">
        <f t="shared" si="38"/>
        <v>313.01760101592566</v>
      </c>
      <c r="P130" s="48">
        <f t="shared" si="39"/>
        <v>40.01760101592566</v>
      </c>
      <c r="Q130" s="50">
        <f t="shared" si="40"/>
        <v>-0.017601015925663432</v>
      </c>
      <c r="R130" s="50">
        <f t="shared" si="41"/>
        <v>2194.9615921898344</v>
      </c>
      <c r="S130" s="50">
        <f t="shared" si="33"/>
        <v>17.497707955301543</v>
      </c>
      <c r="T130" s="51">
        <f t="shared" si="42"/>
        <v>1.5644359640690256E-05</v>
      </c>
    </row>
    <row r="131" spans="1:20" s="39" customFormat="1" ht="12" thickBot="1">
      <c r="A131" s="56">
        <f t="shared" si="23"/>
        <v>3210</v>
      </c>
      <c r="B131" s="57">
        <f t="shared" si="24"/>
        <v>53.5</v>
      </c>
      <c r="C131" s="49">
        <f t="shared" si="26"/>
        <v>312.9889113830491</v>
      </c>
      <c r="D131" s="57">
        <f t="shared" si="25"/>
        <v>39.98891138304913</v>
      </c>
      <c r="E131" s="50">
        <f t="shared" si="27"/>
        <v>0.01108861695087171</v>
      </c>
      <c r="F131" s="50">
        <f t="shared" si="28"/>
        <v>0</v>
      </c>
      <c r="G131" s="50">
        <f t="shared" si="29"/>
        <v>16.632925426307565</v>
      </c>
      <c r="H131" s="51">
        <f t="shared" si="30"/>
        <v>1.3153973484306569E-05</v>
      </c>
      <c r="I131" s="49">
        <f t="shared" si="34"/>
        <v>312.99989207455974</v>
      </c>
      <c r="J131" s="48">
        <f t="shared" si="35"/>
        <v>39.99989207455974</v>
      </c>
      <c r="K131" s="50">
        <f t="shared" si="36"/>
        <v>0.00010792544026116957</v>
      </c>
      <c r="L131" s="50">
        <f t="shared" si="31"/>
        <v>2206.405638714178</v>
      </c>
      <c r="M131" s="50">
        <f t="shared" si="32"/>
        <v>16.70993045074809</v>
      </c>
      <c r="N131" s="51">
        <f t="shared" si="37"/>
        <v>1.3344708638270732E-05</v>
      </c>
      <c r="O131" s="49">
        <f t="shared" si="38"/>
        <v>313.01807034671486</v>
      </c>
      <c r="P131" s="48">
        <f t="shared" si="39"/>
        <v>40.018070346714865</v>
      </c>
      <c r="Q131" s="50">
        <f t="shared" si="40"/>
        <v>-0.018070346714864627</v>
      </c>
      <c r="R131" s="50">
        <f t="shared" si="41"/>
        <v>2194.537847731424</v>
      </c>
      <c r="S131" s="50">
        <f t="shared" si="33"/>
        <v>16.78523688233154</v>
      </c>
      <c r="T131" s="51">
        <f t="shared" si="42"/>
        <v>1.3503844906440467E-05</v>
      </c>
    </row>
    <row r="132" spans="1:20" s="39" customFormat="1" ht="12" thickBot="1">
      <c r="A132" s="56">
        <f t="shared" si="23"/>
        <v>3240</v>
      </c>
      <c r="B132" s="57">
        <f t="shared" si="24"/>
        <v>54</v>
      </c>
      <c r="C132" s="49">
        <f t="shared" si="26"/>
        <v>312.98930600225367</v>
      </c>
      <c r="D132" s="57">
        <f t="shared" si="25"/>
        <v>39.98930600225367</v>
      </c>
      <c r="E132" s="50">
        <f t="shared" si="27"/>
        <v>0.010693997746329842</v>
      </c>
      <c r="F132" s="50">
        <f t="shared" si="28"/>
        <v>0</v>
      </c>
      <c r="G132" s="50">
        <f t="shared" si="29"/>
        <v>16.040996619494763</v>
      </c>
      <c r="H132" s="51">
        <f t="shared" si="30"/>
        <v>1.1375593008495265E-05</v>
      </c>
      <c r="I132" s="49">
        <f t="shared" si="34"/>
        <v>313.0002924158189</v>
      </c>
      <c r="J132" s="48">
        <f t="shared" si="35"/>
        <v>40.000292415818876</v>
      </c>
      <c r="K132" s="50">
        <f t="shared" si="36"/>
        <v>-0.0002924158188761794</v>
      </c>
      <c r="L132" s="50">
        <f t="shared" si="31"/>
        <v>2206.4082613023766</v>
      </c>
      <c r="M132" s="50">
        <f t="shared" si="32"/>
        <v>16.109438231453556</v>
      </c>
      <c r="N132" s="51">
        <f t="shared" si="37"/>
        <v>1.1540600348630844E-05</v>
      </c>
      <c r="O132" s="49">
        <f t="shared" si="38"/>
        <v>313.01847546206204</v>
      </c>
      <c r="P132" s="48">
        <f t="shared" si="39"/>
        <v>40.01847546206204</v>
      </c>
      <c r="Q132" s="50">
        <f t="shared" si="40"/>
        <v>-0.018475462062042425</v>
      </c>
      <c r="R132" s="50">
        <f t="shared" si="41"/>
        <v>2194.0987383062525</v>
      </c>
      <c r="S132" s="50">
        <f t="shared" si="33"/>
        <v>16.16878167306141</v>
      </c>
      <c r="T132" s="51">
        <f t="shared" si="42"/>
        <v>1.1651799295303117E-05</v>
      </c>
    </row>
    <row r="133" spans="1:20" s="39" customFormat="1" ht="12" thickBot="1">
      <c r="A133" s="56">
        <f t="shared" si="23"/>
        <v>3270</v>
      </c>
      <c r="B133" s="57">
        <f t="shared" si="24"/>
        <v>54.5</v>
      </c>
      <c r="C133" s="49">
        <f t="shared" si="26"/>
        <v>312.9896472700439</v>
      </c>
      <c r="D133" s="57">
        <f t="shared" si="25"/>
        <v>39.98964727004392</v>
      </c>
      <c r="E133" s="50">
        <f t="shared" si="27"/>
        <v>0.010352729956082385</v>
      </c>
      <c r="F133" s="50">
        <f t="shared" si="28"/>
        <v>0</v>
      </c>
      <c r="G133" s="50">
        <f t="shared" si="29"/>
        <v>15.529094934123577</v>
      </c>
      <c r="H133" s="51">
        <f t="shared" si="30"/>
        <v>9.837644606050115E-06</v>
      </c>
      <c r="I133" s="49">
        <f t="shared" si="34"/>
        <v>313.00063863382934</v>
      </c>
      <c r="J133" s="48">
        <f t="shared" si="35"/>
        <v>40.00063863382934</v>
      </c>
      <c r="K133" s="50">
        <f t="shared" si="36"/>
        <v>-0.0006386338293395966</v>
      </c>
      <c r="L133" s="50">
        <f t="shared" si="31"/>
        <v>2206.4010898044185</v>
      </c>
      <c r="M133" s="50">
        <f t="shared" si="32"/>
        <v>15.590057429523743</v>
      </c>
      <c r="N133" s="51">
        <f t="shared" si="37"/>
        <v>9.980181952218101E-06</v>
      </c>
      <c r="O133" s="49">
        <f t="shared" si="38"/>
        <v>313.0188250160409</v>
      </c>
      <c r="P133" s="48">
        <f t="shared" si="39"/>
        <v>40.01882501604092</v>
      </c>
      <c r="Q133" s="50">
        <f t="shared" si="40"/>
        <v>-0.018825016040921128</v>
      </c>
      <c r="R133" s="50">
        <f t="shared" si="41"/>
        <v>2193.645627599181</v>
      </c>
      <c r="S133" s="50">
        <f t="shared" si="33"/>
        <v>15.635388490601926</v>
      </c>
      <c r="T133" s="51">
        <f t="shared" si="42"/>
        <v>1.0049304461065984E-05</v>
      </c>
    </row>
    <row r="134" spans="1:20" s="39" customFormat="1" ht="12" thickBot="1">
      <c r="A134" s="56">
        <f t="shared" si="23"/>
        <v>3300</v>
      </c>
      <c r="B134" s="57">
        <f t="shared" si="24"/>
        <v>55</v>
      </c>
      <c r="C134" s="49">
        <f t="shared" si="26"/>
        <v>312.9899423993821</v>
      </c>
      <c r="D134" s="57">
        <f t="shared" si="25"/>
        <v>39.98994239938207</v>
      </c>
      <c r="E134" s="50">
        <f t="shared" si="27"/>
        <v>0.01005760061792671</v>
      </c>
      <c r="F134" s="50">
        <f t="shared" si="28"/>
        <v>0</v>
      </c>
      <c r="G134" s="50">
        <f t="shared" si="29"/>
        <v>15.086400926890065</v>
      </c>
      <c r="H134" s="51">
        <f t="shared" si="30"/>
        <v>8.507622532176415E-06</v>
      </c>
      <c r="I134" s="49">
        <f t="shared" si="34"/>
        <v>313.0009380392879</v>
      </c>
      <c r="J134" s="48">
        <f t="shared" si="35"/>
        <v>40.00093803928792</v>
      </c>
      <c r="K134" s="50">
        <f t="shared" si="36"/>
        <v>-0.0009380392879165811</v>
      </c>
      <c r="L134" s="50">
        <f t="shared" si="31"/>
        <v>2206.3852836171422</v>
      </c>
      <c r="M134" s="50">
        <f t="shared" si="32"/>
        <v>15.140830695253694</v>
      </c>
      <c r="N134" s="51">
        <f t="shared" si="37"/>
        <v>8.63053335933374E-06</v>
      </c>
      <c r="O134" s="49">
        <f t="shared" si="38"/>
        <v>313.01912649517476</v>
      </c>
      <c r="P134" s="48">
        <f t="shared" si="39"/>
        <v>40.01912649517476</v>
      </c>
      <c r="Q134" s="50">
        <f t="shared" si="40"/>
        <v>-0.01912649517475984</v>
      </c>
      <c r="R134" s="50">
        <f t="shared" si="41"/>
        <v>2193.179708452168</v>
      </c>
      <c r="S134" s="50">
        <f t="shared" si="33"/>
        <v>15.173851406903609</v>
      </c>
      <c r="T134" s="51">
        <f t="shared" si="42"/>
        <v>8.662693452418886E-06</v>
      </c>
    </row>
    <row r="135" spans="1:20" s="39" customFormat="1" ht="12" thickBot="1">
      <c r="A135" s="56">
        <f t="shared" si="23"/>
        <v>3330</v>
      </c>
      <c r="B135" s="57">
        <f t="shared" si="24"/>
        <v>55.5</v>
      </c>
      <c r="C135" s="49">
        <f t="shared" si="26"/>
        <v>312.990197628058</v>
      </c>
      <c r="D135" s="57">
        <f t="shared" si="25"/>
        <v>39.99019762805801</v>
      </c>
      <c r="E135" s="50">
        <f t="shared" si="27"/>
        <v>0.009802371941987076</v>
      </c>
      <c r="F135" s="50">
        <f t="shared" si="28"/>
        <v>0</v>
      </c>
      <c r="G135" s="50">
        <f t="shared" si="29"/>
        <v>14.703557912980614</v>
      </c>
      <c r="H135" s="51">
        <f t="shared" si="30"/>
        <v>7.357415727910107E-06</v>
      </c>
      <c r="I135" s="49">
        <f t="shared" si="34"/>
        <v>313.0011969552887</v>
      </c>
      <c r="J135" s="48">
        <f t="shared" si="35"/>
        <v>40.00119695528872</v>
      </c>
      <c r="K135" s="50">
        <f t="shared" si="36"/>
        <v>-0.0011969552887194368</v>
      </c>
      <c r="L135" s="50">
        <f t="shared" si="31"/>
        <v>2206.3618560859263</v>
      </c>
      <c r="M135" s="50">
        <f t="shared" si="32"/>
        <v>14.752280987565292</v>
      </c>
      <c r="N135" s="51">
        <f t="shared" si="37"/>
        <v>7.463181896119082E-06</v>
      </c>
      <c r="O135" s="49">
        <f t="shared" si="38"/>
        <v>313.01938637597834</v>
      </c>
      <c r="P135" s="48">
        <f t="shared" si="39"/>
        <v>40.01938637597834</v>
      </c>
      <c r="Q135" s="50">
        <f t="shared" si="40"/>
        <v>-0.019386375978342585</v>
      </c>
      <c r="R135" s="50">
        <f t="shared" si="41"/>
        <v>2192.7020242351787</v>
      </c>
      <c r="S135" s="50">
        <f t="shared" si="33"/>
        <v>14.774476517189697</v>
      </c>
      <c r="T135" s="51">
        <f t="shared" si="42"/>
        <v>7.46284202146388E-06</v>
      </c>
    </row>
    <row r="136" spans="1:20" s="39" customFormat="1" ht="12" thickBot="1">
      <c r="A136" s="56">
        <f t="shared" si="23"/>
        <v>3360</v>
      </c>
      <c r="B136" s="57">
        <f t="shared" si="24"/>
        <v>56</v>
      </c>
      <c r="C136" s="49">
        <f t="shared" si="26"/>
        <v>312.99041835052986</v>
      </c>
      <c r="D136" s="57">
        <f t="shared" si="25"/>
        <v>39.990418350529865</v>
      </c>
      <c r="E136" s="50">
        <f t="shared" si="27"/>
        <v>0.00958164947013529</v>
      </c>
      <c r="F136" s="50">
        <f t="shared" si="28"/>
        <v>0</v>
      </c>
      <c r="G136" s="50">
        <f t="shared" si="29"/>
        <v>14.372474205202934</v>
      </c>
      <c r="H136" s="51">
        <f t="shared" si="30"/>
        <v>6.362713670847956E-06</v>
      </c>
      <c r="I136" s="49">
        <f t="shared" si="34"/>
        <v>313.0014208507456</v>
      </c>
      <c r="J136" s="48">
        <f t="shared" si="35"/>
        <v>40.0014208507456</v>
      </c>
      <c r="K136" s="50">
        <f t="shared" si="36"/>
        <v>-0.0014208507456032748</v>
      </c>
      <c r="L136" s="50">
        <f t="shared" si="31"/>
        <v>2206.3316928126505</v>
      </c>
      <c r="M136" s="50">
        <f t="shared" si="32"/>
        <v>14.416211577689968</v>
      </c>
      <c r="N136" s="51">
        <f t="shared" si="37"/>
        <v>6.453501438807335E-06</v>
      </c>
      <c r="O136" s="49">
        <f t="shared" si="38"/>
        <v>313.019610261239</v>
      </c>
      <c r="P136" s="48">
        <f t="shared" si="39"/>
        <v>40.019610261238995</v>
      </c>
      <c r="Q136" s="50">
        <f t="shared" si="40"/>
        <v>-0.019610261238995008</v>
      </c>
      <c r="R136" s="50">
        <f t="shared" si="41"/>
        <v>2192.2134875605243</v>
      </c>
      <c r="S136" s="50">
        <f t="shared" si="33"/>
        <v>14.428877892717978</v>
      </c>
      <c r="T136" s="51">
        <f t="shared" si="42"/>
        <v>6.424555586870096E-06</v>
      </c>
    </row>
    <row r="137" spans="1:20" s="39" customFormat="1" ht="12" thickBot="1">
      <c r="A137" s="56">
        <f t="shared" si="23"/>
        <v>3390</v>
      </c>
      <c r="B137" s="57">
        <f t="shared" si="24"/>
        <v>56.5</v>
      </c>
      <c r="C137" s="49">
        <f t="shared" si="26"/>
        <v>312.99060923193997</v>
      </c>
      <c r="D137" s="57">
        <f t="shared" si="25"/>
        <v>39.99060923193997</v>
      </c>
      <c r="E137" s="50">
        <f t="shared" si="27"/>
        <v>0.009390768060029586</v>
      </c>
      <c r="F137" s="50">
        <f t="shared" si="28"/>
        <v>0</v>
      </c>
      <c r="G137" s="50">
        <f t="shared" si="29"/>
        <v>14.08615209004438</v>
      </c>
      <c r="H137" s="51">
        <f t="shared" si="30"/>
        <v>5.502492553831088E-06</v>
      </c>
      <c r="I137" s="49">
        <f t="shared" si="34"/>
        <v>313.00161445578874</v>
      </c>
      <c r="J137" s="48">
        <f t="shared" si="35"/>
        <v>40.00161445578874</v>
      </c>
      <c r="K137" s="50">
        <f t="shared" si="36"/>
        <v>-0.0016144557887400879</v>
      </c>
      <c r="L137" s="50">
        <f t="shared" si="31"/>
        <v>2206.2955676824436</v>
      </c>
      <c r="M137" s="50">
        <f t="shared" si="32"/>
        <v>14.125533074508194</v>
      </c>
      <c r="N137" s="51">
        <f t="shared" si="37"/>
        <v>5.5801927314067846E-06</v>
      </c>
      <c r="O137" s="49">
        <f t="shared" si="38"/>
        <v>313.0198029979066</v>
      </c>
      <c r="P137" s="48">
        <f t="shared" si="39"/>
        <v>40.019802997906595</v>
      </c>
      <c r="Q137" s="50">
        <f t="shared" si="40"/>
        <v>-0.01980299790659501</v>
      </c>
      <c r="R137" s="50">
        <f t="shared" si="41"/>
        <v>2191.7148966685227</v>
      </c>
      <c r="S137" s="50">
        <f t="shared" si="33"/>
        <v>14.129801073477942</v>
      </c>
      <c r="T137" s="51">
        <f t="shared" si="42"/>
        <v>5.5260389376392365E-06</v>
      </c>
    </row>
    <row r="138" spans="1:20" s="39" customFormat="1" ht="12" thickBot="1">
      <c r="A138" s="56">
        <f t="shared" si="23"/>
        <v>3420</v>
      </c>
      <c r="B138" s="57">
        <f t="shared" si="24"/>
        <v>57</v>
      </c>
      <c r="C138" s="49">
        <f t="shared" si="26"/>
        <v>312.99077430671656</v>
      </c>
      <c r="D138" s="57">
        <f t="shared" si="25"/>
        <v>39.99077430671656</v>
      </c>
      <c r="E138" s="50">
        <f t="shared" si="27"/>
        <v>0.00922569328344025</v>
      </c>
      <c r="F138" s="50">
        <f t="shared" si="28"/>
        <v>0</v>
      </c>
      <c r="G138" s="50">
        <f t="shared" si="29"/>
        <v>13.838539925160376</v>
      </c>
      <c r="H138" s="51">
        <f t="shared" si="30"/>
        <v>4.758570929245683E-06</v>
      </c>
      <c r="I138" s="49">
        <f t="shared" si="34"/>
        <v>313.0017818615707</v>
      </c>
      <c r="J138" s="48">
        <f t="shared" si="35"/>
        <v>40.00178186157069</v>
      </c>
      <c r="K138" s="50">
        <f t="shared" si="36"/>
        <v>-0.0017818615706914898</v>
      </c>
      <c r="L138" s="50">
        <f t="shared" si="31"/>
        <v>2206.2541568914626</v>
      </c>
      <c r="M138" s="50">
        <f t="shared" si="32"/>
        <v>13.874113820648734</v>
      </c>
      <c r="N138" s="51">
        <f t="shared" si="37"/>
        <v>4.824833918119586E-06</v>
      </c>
      <c r="O138" s="49">
        <f t="shared" si="38"/>
        <v>313.0199687790747</v>
      </c>
      <c r="P138" s="48">
        <f t="shared" si="39"/>
        <v>40.0199687790747</v>
      </c>
      <c r="Q138" s="50">
        <f t="shared" si="40"/>
        <v>-0.01996877907470207</v>
      </c>
      <c r="R138" s="50">
        <f t="shared" si="41"/>
        <v>2191.2069497722186</v>
      </c>
      <c r="S138" s="50">
        <f t="shared" si="33"/>
        <v>13.870970383391267</v>
      </c>
      <c r="T138" s="51">
        <f t="shared" si="42"/>
        <v>4.7484375088804E-06</v>
      </c>
    </row>
    <row r="139" spans="1:20" s="39" customFormat="1" ht="12" thickBot="1">
      <c r="A139" s="56">
        <f t="shared" si="23"/>
        <v>3450</v>
      </c>
      <c r="B139" s="57">
        <f t="shared" si="24"/>
        <v>57.5</v>
      </c>
      <c r="C139" s="49">
        <f t="shared" si="26"/>
        <v>312.99091706384445</v>
      </c>
      <c r="D139" s="57">
        <f t="shared" si="25"/>
        <v>39.99091706384445</v>
      </c>
      <c r="E139" s="50">
        <f t="shared" si="27"/>
        <v>0.00908293615555067</v>
      </c>
      <c r="F139" s="50">
        <f t="shared" si="28"/>
        <v>0</v>
      </c>
      <c r="G139" s="50">
        <f t="shared" si="29"/>
        <v>13.624404233326004</v>
      </c>
      <c r="H139" s="51">
        <f t="shared" si="30"/>
        <v>4.115225430345133E-06</v>
      </c>
      <c r="I139" s="49">
        <f t="shared" si="34"/>
        <v>313.00192660658826</v>
      </c>
      <c r="J139" s="48">
        <f t="shared" si="35"/>
        <v>40.001926606588256</v>
      </c>
      <c r="K139" s="50">
        <f t="shared" si="36"/>
        <v>-0.0019266065882561634</v>
      </c>
      <c r="L139" s="50">
        <f t="shared" si="31"/>
        <v>2206.208051223321</v>
      </c>
      <c r="M139" s="50">
        <f t="shared" si="32"/>
        <v>13.656650501790661</v>
      </c>
      <c r="N139" s="51">
        <f t="shared" si="37"/>
        <v>4.171491803982964E-06</v>
      </c>
      <c r="O139" s="49">
        <f t="shared" si="38"/>
        <v>313.02011123219995</v>
      </c>
      <c r="P139" s="48">
        <f t="shared" si="39"/>
        <v>40.02011123219995</v>
      </c>
      <c r="Q139" s="50">
        <f t="shared" si="40"/>
        <v>-0.0201112321999517</v>
      </c>
      <c r="R139" s="50">
        <f t="shared" si="41"/>
        <v>2190.690257613661</v>
      </c>
      <c r="S139" s="50">
        <f t="shared" si="33"/>
        <v>13.646956852345667</v>
      </c>
      <c r="T139" s="51">
        <f t="shared" si="42"/>
        <v>4.075440568479812E-06</v>
      </c>
    </row>
    <row r="140" spans="1:20" s="39" customFormat="1" ht="12" thickBot="1">
      <c r="A140" s="56">
        <f aca="true" t="shared" si="43" ref="A140:A178">A139+$B$21</f>
        <v>3480</v>
      </c>
      <c r="B140" s="57">
        <f aca="true" t="shared" si="44" ref="B140:B178">A140/60</f>
        <v>58</v>
      </c>
      <c r="C140" s="49">
        <f t="shared" si="26"/>
        <v>312.9910405206074</v>
      </c>
      <c r="D140" s="57">
        <f aca="true" t="shared" si="45" ref="D140:D178">C140-273</f>
        <v>39.991040520607385</v>
      </c>
      <c r="E140" s="50">
        <f t="shared" si="27"/>
        <v>0.008959479392615322</v>
      </c>
      <c r="F140" s="50">
        <f t="shared" si="28"/>
        <v>0</v>
      </c>
      <c r="G140" s="50">
        <f t="shared" si="29"/>
        <v>13.439219088922982</v>
      </c>
      <c r="H140" s="51">
        <f t="shared" si="30"/>
        <v>3.5588584459608414E-06</v>
      </c>
      <c r="I140" s="49">
        <f t="shared" si="34"/>
        <v>313.0020517513424</v>
      </c>
      <c r="J140" s="48">
        <f t="shared" si="35"/>
        <v>40.00205175134238</v>
      </c>
      <c r="K140" s="50">
        <f t="shared" si="36"/>
        <v>-0.0020517513423783384</v>
      </c>
      <c r="L140" s="50">
        <f t="shared" si="31"/>
        <v>2206.1577667913675</v>
      </c>
      <c r="M140" s="50">
        <f t="shared" si="32"/>
        <v>13.46855623736775</v>
      </c>
      <c r="N140" s="51">
        <f t="shared" si="37"/>
        <v>3.6063856363558617E-06</v>
      </c>
      <c r="O140" s="49">
        <f t="shared" si="38"/>
        <v>313.020233495417</v>
      </c>
      <c r="P140" s="48">
        <f t="shared" si="39"/>
        <v>40.02023349541702</v>
      </c>
      <c r="Q140" s="50">
        <f t="shared" si="40"/>
        <v>-0.02023349541701691</v>
      </c>
      <c r="R140" s="50">
        <f t="shared" si="41"/>
        <v>2190.165354453242</v>
      </c>
      <c r="S140" s="50">
        <f t="shared" si="33"/>
        <v>13.45306396353947</v>
      </c>
      <c r="T140" s="51">
        <f t="shared" si="42"/>
        <v>3.4929379578967953E-06</v>
      </c>
    </row>
    <row r="141" spans="1:20" s="39" customFormat="1" ht="12" thickBot="1">
      <c r="A141" s="56">
        <f t="shared" si="43"/>
        <v>3510</v>
      </c>
      <c r="B141" s="57">
        <f t="shared" si="44"/>
        <v>58.5</v>
      </c>
      <c r="C141" s="49">
        <f t="shared" si="26"/>
        <v>312.9911472863608</v>
      </c>
      <c r="D141" s="57">
        <f t="shared" si="45"/>
        <v>39.991147286360786</v>
      </c>
      <c r="E141" s="50">
        <f t="shared" si="27"/>
        <v>0.008852713639214471</v>
      </c>
      <c r="F141" s="50">
        <f t="shared" si="28"/>
        <v>0</v>
      </c>
      <c r="G141" s="50">
        <f t="shared" si="29"/>
        <v>13.279070458821707</v>
      </c>
      <c r="H141" s="51">
        <f t="shared" si="30"/>
        <v>3.0777107239340184E-06</v>
      </c>
      <c r="I141" s="49">
        <f t="shared" si="34"/>
        <v>313.0021599429115</v>
      </c>
      <c r="J141" s="48">
        <f t="shared" si="35"/>
        <v>40.002159942911476</v>
      </c>
      <c r="K141" s="50">
        <f t="shared" si="36"/>
        <v>-0.0021599429114758095</v>
      </c>
      <c r="L141" s="50">
        <f t="shared" si="31"/>
        <v>2206.1037544372793</v>
      </c>
      <c r="M141" s="50">
        <f t="shared" si="32"/>
        <v>13.305863791065882</v>
      </c>
      <c r="N141" s="51">
        <f t="shared" si="37"/>
        <v>3.1175963120700367E-06</v>
      </c>
      <c r="O141" s="49">
        <f t="shared" si="38"/>
        <v>313.02033828355576</v>
      </c>
      <c r="P141" s="48">
        <f t="shared" si="39"/>
        <v>40.02033828355576</v>
      </c>
      <c r="Q141" s="50">
        <f t="shared" si="40"/>
        <v>-0.020338283555759062</v>
      </c>
      <c r="R141" s="50">
        <f t="shared" si="41"/>
        <v>2189.632707686389</v>
      </c>
      <c r="S141" s="50">
        <f t="shared" si="33"/>
        <v>13.285228820089188</v>
      </c>
      <c r="T141" s="51">
        <f t="shared" si="42"/>
        <v>2.9887231583891987E-06</v>
      </c>
    </row>
    <row r="142" spans="1:20" s="39" customFormat="1" ht="12" thickBot="1">
      <c r="A142" s="56">
        <f t="shared" si="43"/>
        <v>3540</v>
      </c>
      <c r="B142" s="57">
        <f t="shared" si="44"/>
        <v>59</v>
      </c>
      <c r="C142" s="49">
        <f t="shared" si="26"/>
        <v>312.9912396176825</v>
      </c>
      <c r="D142" s="57">
        <f t="shared" si="45"/>
        <v>39.99123961768248</v>
      </c>
      <c r="E142" s="50">
        <f t="shared" si="27"/>
        <v>0.008760382317518633</v>
      </c>
      <c r="F142" s="50">
        <f t="shared" si="28"/>
        <v>0</v>
      </c>
      <c r="G142" s="50">
        <f t="shared" si="29"/>
        <v>13.14057347627795</v>
      </c>
      <c r="H142" s="51">
        <f t="shared" si="30"/>
        <v>2.661612830268763E-06</v>
      </c>
      <c r="I142" s="49">
        <f t="shared" si="34"/>
        <v>313.00225347080084</v>
      </c>
      <c r="J142" s="48">
        <f t="shared" si="35"/>
        <v>40.00225347080084</v>
      </c>
      <c r="K142" s="50">
        <f t="shared" si="36"/>
        <v>-0.002253470800837931</v>
      </c>
      <c r="L142" s="50">
        <f t="shared" si="31"/>
        <v>2206.0464079529797</v>
      </c>
      <c r="M142" s="50">
        <f t="shared" si="32"/>
        <v>13.165141858390452</v>
      </c>
      <c r="N142" s="51">
        <f t="shared" si="37"/>
        <v>2.6948148731214566E-06</v>
      </c>
      <c r="O142" s="49">
        <f t="shared" si="38"/>
        <v>313.0204279452505</v>
      </c>
      <c r="P142" s="48">
        <f t="shared" si="39"/>
        <v>40.0204279452505</v>
      </c>
      <c r="Q142" s="50">
        <f t="shared" si="40"/>
        <v>-0.0204279452505034</v>
      </c>
      <c r="R142" s="50">
        <f t="shared" si="41"/>
        <v>2189.0927262579835</v>
      </c>
      <c r="S142" s="50">
        <f t="shared" si="33"/>
        <v>13.139936649404575</v>
      </c>
      <c r="T142" s="51">
        <f t="shared" si="42"/>
        <v>2.552236429051433E-06</v>
      </c>
    </row>
    <row r="143" spans="1:20" s="39" customFormat="1" ht="12" thickBot="1">
      <c r="A143" s="56">
        <f t="shared" si="43"/>
        <v>3570</v>
      </c>
      <c r="B143" s="57">
        <f t="shared" si="44"/>
        <v>59.5</v>
      </c>
      <c r="C143" s="49">
        <f t="shared" si="26"/>
        <v>312.9913194660674</v>
      </c>
      <c r="D143" s="57">
        <f t="shared" si="45"/>
        <v>39.99131946606741</v>
      </c>
      <c r="E143" s="50">
        <f t="shared" si="27"/>
        <v>0.008680533932590606</v>
      </c>
      <c r="F143" s="50">
        <f t="shared" si="28"/>
        <v>0</v>
      </c>
      <c r="G143" s="50">
        <f t="shared" si="29"/>
        <v>13.02080089888591</v>
      </c>
      <c r="H143" s="51">
        <f t="shared" si="30"/>
        <v>2.301770209466956E-06</v>
      </c>
      <c r="I143" s="49">
        <f t="shared" si="34"/>
        <v>313.002334315247</v>
      </c>
      <c r="J143" s="48">
        <f t="shared" si="35"/>
        <v>40.002334315247026</v>
      </c>
      <c r="K143" s="50">
        <f t="shared" si="36"/>
        <v>-0.0023343152470260975</v>
      </c>
      <c r="L143" s="50">
        <f t="shared" si="31"/>
        <v>2205.9860712722875</v>
      </c>
      <c r="M143" s="50">
        <f t="shared" si="32"/>
        <v>13.04342266400301</v>
      </c>
      <c r="N143" s="51">
        <f t="shared" si="37"/>
        <v>2.329124981252036E-06</v>
      </c>
      <c r="O143" s="49">
        <f t="shared" si="38"/>
        <v>313.0205045123434</v>
      </c>
      <c r="P143" s="48">
        <f t="shared" si="39"/>
        <v>40.02050451234339</v>
      </c>
      <c r="Q143" s="50">
        <f t="shared" si="40"/>
        <v>-0.020504512343393344</v>
      </c>
      <c r="R143" s="50">
        <f t="shared" si="41"/>
        <v>2188.5457680239015</v>
      </c>
      <c r="S143" s="50">
        <f t="shared" si="33"/>
        <v>13.014146845388012</v>
      </c>
      <c r="T143" s="51">
        <f t="shared" si="42"/>
        <v>2.1743426089402155E-06</v>
      </c>
    </row>
    <row r="144" spans="1:20" s="39" customFormat="1" ht="12" thickBot="1">
      <c r="A144" s="56">
        <f t="shared" si="43"/>
        <v>3600</v>
      </c>
      <c r="B144" s="57">
        <f t="shared" si="44"/>
        <v>60</v>
      </c>
      <c r="C144" s="49">
        <f t="shared" si="26"/>
        <v>312.9913885191737</v>
      </c>
      <c r="D144" s="57">
        <f t="shared" si="45"/>
        <v>39.99138851917371</v>
      </c>
      <c r="E144" s="50">
        <f t="shared" si="27"/>
        <v>0.008611480826289153</v>
      </c>
      <c r="F144" s="50">
        <f t="shared" si="28"/>
        <v>0</v>
      </c>
      <c r="G144" s="50">
        <f t="shared" si="29"/>
        <v>12.91722123943373</v>
      </c>
      <c r="H144" s="51">
        <f t="shared" si="30"/>
        <v>1.990577305960921E-06</v>
      </c>
      <c r="I144" s="49">
        <f t="shared" si="34"/>
        <v>313.0024041889965</v>
      </c>
      <c r="J144" s="48">
        <f t="shared" si="35"/>
        <v>40.00240418899648</v>
      </c>
      <c r="K144" s="50">
        <f t="shared" si="36"/>
        <v>-0.0024041889964792063</v>
      </c>
      <c r="L144" s="50">
        <f t="shared" si="31"/>
        <v>2205.923044760618</v>
      </c>
      <c r="M144" s="50">
        <f t="shared" si="32"/>
        <v>12.938139340985824</v>
      </c>
      <c r="N144" s="51">
        <f t="shared" si="37"/>
        <v>2.012814781199856E-06</v>
      </c>
      <c r="O144" s="49">
        <f t="shared" si="38"/>
        <v>313.02056974262166</v>
      </c>
      <c r="P144" s="48">
        <f t="shared" si="39"/>
        <v>40.02056974262166</v>
      </c>
      <c r="Q144" s="50">
        <f t="shared" si="40"/>
        <v>-0.020569742621660225</v>
      </c>
      <c r="R144" s="50">
        <f t="shared" si="41"/>
        <v>2187.9921461906297</v>
      </c>
      <c r="S144" s="50">
        <f t="shared" si="33"/>
        <v>12.905228991322254</v>
      </c>
      <c r="T144" s="51">
        <f t="shared" si="42"/>
        <v>1.8471389050498897E-06</v>
      </c>
    </row>
    <row r="145" spans="1:20" s="39" customFormat="1" ht="12" thickBot="1">
      <c r="A145" s="56">
        <f t="shared" si="43"/>
        <v>3630</v>
      </c>
      <c r="B145" s="57">
        <f t="shared" si="44"/>
        <v>60.5</v>
      </c>
      <c r="C145" s="49">
        <f t="shared" si="26"/>
        <v>312.9914482364929</v>
      </c>
      <c r="D145" s="57">
        <f t="shared" si="45"/>
        <v>39.991448236492886</v>
      </c>
      <c r="E145" s="50">
        <f t="shared" si="27"/>
        <v>0.008551763507114174</v>
      </c>
      <c r="F145" s="50">
        <f t="shared" si="28"/>
        <v>0</v>
      </c>
      <c r="G145" s="50">
        <f t="shared" si="29"/>
        <v>12.827645260671261</v>
      </c>
      <c r="H145" s="51">
        <f t="shared" si="30"/>
        <v>1.721456813936546E-06</v>
      </c>
      <c r="I145" s="49">
        <f t="shared" si="34"/>
        <v>313.0024645734399</v>
      </c>
      <c r="J145" s="48">
        <f t="shared" si="35"/>
        <v>40.00246457343991</v>
      </c>
      <c r="K145" s="50">
        <f t="shared" si="36"/>
        <v>-0.0024645734399086905</v>
      </c>
      <c r="L145" s="50">
        <f t="shared" si="31"/>
        <v>2205.8575907151885</v>
      </c>
      <c r="M145" s="50">
        <f t="shared" si="32"/>
        <v>12.847071770500879</v>
      </c>
      <c r="N145" s="51">
        <f t="shared" si="37"/>
        <v>1.7392141822238553E-06</v>
      </c>
      <c r="O145" s="49">
        <f t="shared" si="38"/>
        <v>313.0206251567888</v>
      </c>
      <c r="P145" s="48">
        <f t="shared" si="39"/>
        <v>40.02062515678881</v>
      </c>
      <c r="Q145" s="50">
        <f t="shared" si="40"/>
        <v>-0.020625156788810273</v>
      </c>
      <c r="R145" s="50">
        <f t="shared" si="41"/>
        <v>2187.432134947755</v>
      </c>
      <c r="S145" s="50">
        <f t="shared" si="33"/>
        <v>12.810907515739693</v>
      </c>
      <c r="T145" s="51">
        <f t="shared" si="42"/>
        <v>1.5637886171048265E-06</v>
      </c>
    </row>
    <row r="146" spans="1:20" s="39" customFormat="1" ht="12" thickBot="1">
      <c r="A146" s="56">
        <f t="shared" si="43"/>
        <v>3660</v>
      </c>
      <c r="B146" s="57">
        <f t="shared" si="44"/>
        <v>61</v>
      </c>
      <c r="C146" s="49">
        <f t="shared" si="26"/>
        <v>312.9914998801973</v>
      </c>
      <c r="D146" s="57">
        <f t="shared" si="45"/>
        <v>39.991499880197296</v>
      </c>
      <c r="E146" s="50">
        <f t="shared" si="27"/>
        <v>0.008500119802704376</v>
      </c>
      <c r="F146" s="50">
        <f t="shared" si="28"/>
        <v>0</v>
      </c>
      <c r="G146" s="50">
        <f t="shared" si="29"/>
        <v>12.750179704056563</v>
      </c>
      <c r="H146" s="51">
        <f t="shared" si="30"/>
        <v>1.488720660794738E-06</v>
      </c>
      <c r="I146" s="49">
        <f t="shared" si="34"/>
        <v>313.0025167498654</v>
      </c>
      <c r="J146" s="48">
        <f t="shared" si="35"/>
        <v>40.00251674986538</v>
      </c>
      <c r="K146" s="50">
        <f t="shared" si="36"/>
        <v>-0.0025167498653786424</v>
      </c>
      <c r="L146" s="50">
        <f t="shared" si="31"/>
        <v>2205.789938174263</v>
      </c>
      <c r="M146" s="50">
        <f t="shared" si="32"/>
        <v>12.768299738239008</v>
      </c>
      <c r="N146" s="51">
        <f t="shared" si="37"/>
        <v>1.5025541220765826E-06</v>
      </c>
      <c r="O146" s="49">
        <f t="shared" si="38"/>
        <v>313.02067207044735</v>
      </c>
      <c r="P146" s="48">
        <f t="shared" si="39"/>
        <v>40.02067207044735</v>
      </c>
      <c r="Q146" s="50">
        <f t="shared" si="40"/>
        <v>-0.02067207044734687</v>
      </c>
      <c r="R146" s="50">
        <f t="shared" si="41"/>
        <v>2186.865974393902</v>
      </c>
      <c r="S146" s="50">
        <f t="shared" si="33"/>
        <v>12.729213816857737</v>
      </c>
      <c r="T146" s="51">
        <f t="shared" si="42"/>
        <v>1.3183773008149452E-06</v>
      </c>
    </row>
    <row r="147" spans="1:20" s="39" customFormat="1" ht="12" thickBot="1">
      <c r="A147" s="56">
        <f t="shared" si="43"/>
        <v>3690</v>
      </c>
      <c r="B147" s="57">
        <f t="shared" si="44"/>
        <v>61.5</v>
      </c>
      <c r="C147" s="49">
        <f t="shared" si="26"/>
        <v>312.9915445418171</v>
      </c>
      <c r="D147" s="57">
        <f t="shared" si="45"/>
        <v>39.99154454181712</v>
      </c>
      <c r="E147" s="50">
        <f t="shared" si="27"/>
        <v>0.008455458182879738</v>
      </c>
      <c r="F147" s="50">
        <f t="shared" si="28"/>
        <v>0</v>
      </c>
      <c r="G147" s="50">
        <f t="shared" si="29"/>
        <v>12.683187274319607</v>
      </c>
      <c r="H147" s="51">
        <f t="shared" si="30"/>
        <v>1.2874497854797614E-06</v>
      </c>
      <c r="I147" s="49">
        <f t="shared" si="34"/>
        <v>313.00256182648906</v>
      </c>
      <c r="J147" s="48">
        <f t="shared" si="35"/>
        <v>40.00256182648906</v>
      </c>
      <c r="K147" s="50">
        <f t="shared" si="36"/>
        <v>-0.0025618264890567843</v>
      </c>
      <c r="L147" s="50">
        <f t="shared" si="31"/>
        <v>2205.7202871217387</v>
      </c>
      <c r="M147" s="50">
        <f t="shared" si="32"/>
        <v>12.700162419827862</v>
      </c>
      <c r="N147" s="51">
        <f t="shared" si="37"/>
        <v>1.2978448456004725E-06</v>
      </c>
      <c r="O147" s="49">
        <f t="shared" si="38"/>
        <v>313.0207116217664</v>
      </c>
      <c r="P147" s="48">
        <f t="shared" si="39"/>
        <v>40.020711621766395</v>
      </c>
      <c r="Q147" s="50">
        <f t="shared" si="40"/>
        <v>-0.020711621766395183</v>
      </c>
      <c r="R147" s="50">
        <f t="shared" si="41"/>
        <v>2186.2938748442716</v>
      </c>
      <c r="S147" s="50">
        <f t="shared" si="33"/>
        <v>12.658444847292657</v>
      </c>
      <c r="T147" s="51">
        <f t="shared" si="42"/>
        <v>1.1057883403084355E-06</v>
      </c>
    </row>
    <row r="148" spans="1:20" s="39" customFormat="1" ht="12" thickBot="1">
      <c r="A148" s="56">
        <f t="shared" si="43"/>
        <v>3720</v>
      </c>
      <c r="B148" s="57">
        <f t="shared" si="44"/>
        <v>62</v>
      </c>
      <c r="C148" s="49">
        <f t="shared" si="26"/>
        <v>312.99158316531066</v>
      </c>
      <c r="D148" s="57">
        <f t="shared" si="45"/>
        <v>39.99158316531066</v>
      </c>
      <c r="E148" s="50">
        <f t="shared" si="27"/>
        <v>0.008416834689342068</v>
      </c>
      <c r="F148" s="50">
        <f t="shared" si="28"/>
        <v>0</v>
      </c>
      <c r="G148" s="50">
        <f t="shared" si="29"/>
        <v>12.625252034013101</v>
      </c>
      <c r="H148" s="51">
        <f t="shared" si="30"/>
        <v>1.1133901704775973E-06</v>
      </c>
      <c r="I148" s="49">
        <f t="shared" si="34"/>
        <v>313.0026007618344</v>
      </c>
      <c r="J148" s="48">
        <f t="shared" si="35"/>
        <v>40.0026007618344</v>
      </c>
      <c r="K148" s="50">
        <f t="shared" si="36"/>
        <v>-0.0026007618344010552</v>
      </c>
      <c r="L148" s="50">
        <f t="shared" si="31"/>
        <v>2205.648812162694</v>
      </c>
      <c r="M148" s="50">
        <f t="shared" si="32"/>
        <v>12.64122333961862</v>
      </c>
      <c r="N148" s="51">
        <f t="shared" si="37"/>
        <v>1.1207706274564927E-06</v>
      </c>
      <c r="O148" s="49">
        <f t="shared" si="38"/>
        <v>313.0207447954166</v>
      </c>
      <c r="P148" s="48">
        <f t="shared" si="39"/>
        <v>40.02074479541659</v>
      </c>
      <c r="Q148" s="50">
        <f t="shared" si="40"/>
        <v>-0.020744795416590023</v>
      </c>
      <c r="R148" s="50">
        <f t="shared" si="41"/>
        <v>2185.716020596989</v>
      </c>
      <c r="S148" s="50">
        <f t="shared" si="33"/>
        <v>12.597127287054747</v>
      </c>
      <c r="T148" s="51">
        <f t="shared" si="42"/>
        <v>9.215953099248237E-07</v>
      </c>
    </row>
    <row r="149" spans="1:20" s="39" customFormat="1" ht="12" thickBot="1">
      <c r="A149" s="56">
        <f t="shared" si="43"/>
        <v>3750</v>
      </c>
      <c r="B149" s="57">
        <f t="shared" si="44"/>
        <v>62.5</v>
      </c>
      <c r="C149" s="49">
        <f t="shared" si="26"/>
        <v>312.9916165670158</v>
      </c>
      <c r="D149" s="57">
        <f t="shared" si="45"/>
        <v>39.9916165670158</v>
      </c>
      <c r="E149" s="50">
        <f t="shared" si="27"/>
        <v>0.00838343298420341</v>
      </c>
      <c r="F149" s="50">
        <f t="shared" si="28"/>
        <v>0</v>
      </c>
      <c r="G149" s="50">
        <f t="shared" si="29"/>
        <v>12.575149476305114</v>
      </c>
      <c r="H149" s="51">
        <f t="shared" si="30"/>
        <v>9.62862929041496E-07</v>
      </c>
      <c r="I149" s="49">
        <f t="shared" si="34"/>
        <v>313.00263438495324</v>
      </c>
      <c r="J149" s="48">
        <f t="shared" si="35"/>
        <v>40.00263438495324</v>
      </c>
      <c r="K149" s="50">
        <f t="shared" si="36"/>
        <v>-0.0026343849532395325</v>
      </c>
      <c r="L149" s="50">
        <f t="shared" si="31"/>
        <v>2205.5756657361017</v>
      </c>
      <c r="M149" s="50">
        <f t="shared" si="32"/>
        <v>12.590240063161463</v>
      </c>
      <c r="N149" s="51">
        <f t="shared" si="37"/>
        <v>9.675987166724157E-07</v>
      </c>
      <c r="O149" s="49">
        <f t="shared" si="38"/>
        <v>313.02077244327586</v>
      </c>
      <c r="P149" s="48">
        <f t="shared" si="39"/>
        <v>40.02077244327586</v>
      </c>
      <c r="Q149" s="50">
        <f t="shared" si="40"/>
        <v>-0.020772443275859587</v>
      </c>
      <c r="R149" s="50">
        <f t="shared" si="41"/>
        <v>2185.1325732258974</v>
      </c>
      <c r="S149" s="50">
        <f t="shared" si="33"/>
        <v>12.543986550728569</v>
      </c>
      <c r="T149" s="51">
        <f t="shared" si="42"/>
        <v>7.619688597719016E-07</v>
      </c>
    </row>
    <row r="150" spans="1:20" s="39" customFormat="1" ht="12" thickBot="1">
      <c r="A150" s="56">
        <f t="shared" si="43"/>
        <v>3780</v>
      </c>
      <c r="B150" s="57">
        <f t="shared" si="44"/>
        <v>63</v>
      </c>
      <c r="C150" s="49">
        <f t="shared" si="26"/>
        <v>312.99164545290364</v>
      </c>
      <c r="D150" s="57">
        <f t="shared" si="45"/>
        <v>39.99164545290364</v>
      </c>
      <c r="E150" s="50">
        <f t="shared" si="27"/>
        <v>0.008354547096359966</v>
      </c>
      <c r="F150" s="50">
        <f t="shared" si="28"/>
        <v>0</v>
      </c>
      <c r="G150" s="50">
        <f t="shared" si="29"/>
        <v>12.531820644539948</v>
      </c>
      <c r="H150" s="51">
        <f t="shared" si="30"/>
        <v>8.326865504567441E-07</v>
      </c>
      <c r="I150" s="49">
        <f t="shared" si="34"/>
        <v>313.0026634129147</v>
      </c>
      <c r="J150" s="48">
        <f t="shared" si="35"/>
        <v>40.00266341291473</v>
      </c>
      <c r="K150" s="50">
        <f t="shared" si="36"/>
        <v>-0.0026634129147282692</v>
      </c>
      <c r="L150" s="50">
        <f t="shared" si="31"/>
        <v>2205.500980922677</v>
      </c>
      <c r="M150" s="50">
        <f t="shared" si="32"/>
        <v>12.546137984827674</v>
      </c>
      <c r="N150" s="51">
        <f t="shared" si="37"/>
        <v>8.35100584584902E-07</v>
      </c>
      <c r="O150" s="49">
        <f t="shared" si="38"/>
        <v>313.02079530234164</v>
      </c>
      <c r="P150" s="48">
        <f t="shared" si="39"/>
        <v>40.02079530234164</v>
      </c>
      <c r="Q150" s="50">
        <f t="shared" si="40"/>
        <v>-0.0207953023416394</v>
      </c>
      <c r="R150" s="50">
        <f t="shared" si="41"/>
        <v>2184.543674459027</v>
      </c>
      <c r="S150" s="50">
        <f t="shared" si="33"/>
        <v>12.497919976721441</v>
      </c>
      <c r="T150" s="51">
        <f t="shared" si="42"/>
        <v>6.235961658350029E-07</v>
      </c>
    </row>
    <row r="151" spans="1:20" s="39" customFormat="1" ht="12" thickBot="1">
      <c r="A151" s="56">
        <f t="shared" si="43"/>
        <v>3810</v>
      </c>
      <c r="B151" s="57">
        <f t="shared" si="44"/>
        <v>63.5</v>
      </c>
      <c r="C151" s="49">
        <f t="shared" si="26"/>
        <v>312.99167043350013</v>
      </c>
      <c r="D151" s="57">
        <f t="shared" si="45"/>
        <v>39.99167043350013</v>
      </c>
      <c r="E151" s="50">
        <f t="shared" si="27"/>
        <v>0.00832956649986727</v>
      </c>
      <c r="F151" s="50">
        <f t="shared" si="28"/>
        <v>0</v>
      </c>
      <c r="G151" s="50">
        <f t="shared" si="29"/>
        <v>12.494349749800904</v>
      </c>
      <c r="H151" s="51">
        <f t="shared" si="30"/>
        <v>7.201096546406704E-07</v>
      </c>
      <c r="I151" s="49">
        <f t="shared" si="34"/>
        <v>313.00268846593224</v>
      </c>
      <c r="J151" s="48">
        <f t="shared" si="35"/>
        <v>40.00268846593224</v>
      </c>
      <c r="K151" s="50">
        <f t="shared" si="36"/>
        <v>-0.0026884659322377047</v>
      </c>
      <c r="L151" s="50">
        <f t="shared" si="31"/>
        <v>2205.424873898639</v>
      </c>
      <c r="M151" s="50">
        <f t="shared" si="32"/>
        <v>12.507987655883234</v>
      </c>
      <c r="N151" s="51">
        <f t="shared" si="37"/>
        <v>7.204838096581776E-07</v>
      </c>
      <c r="O151" s="49">
        <f t="shared" si="38"/>
        <v>313.0208140102266</v>
      </c>
      <c r="P151" s="48">
        <f t="shared" si="39"/>
        <v>40.020814010226616</v>
      </c>
      <c r="Q151" s="50">
        <f t="shared" si="40"/>
        <v>-0.020814010226615665</v>
      </c>
      <c r="R151" s="50">
        <f t="shared" si="41"/>
        <v>2183.9494486946146</v>
      </c>
      <c r="S151" s="50">
        <f t="shared" si="33"/>
        <v>12.457973633968798</v>
      </c>
      <c r="T151" s="51">
        <f t="shared" si="42"/>
        <v>5.036112483278452E-07</v>
      </c>
    </row>
    <row r="152" spans="1:20" s="39" customFormat="1" ht="12" thickBot="1">
      <c r="A152" s="56">
        <f t="shared" si="43"/>
        <v>3840</v>
      </c>
      <c r="B152" s="57">
        <f t="shared" si="44"/>
        <v>64</v>
      </c>
      <c r="C152" s="49">
        <f t="shared" si="26"/>
        <v>312.9916920367898</v>
      </c>
      <c r="D152" s="57">
        <f t="shared" si="45"/>
        <v>39.9916920367898</v>
      </c>
      <c r="E152" s="50">
        <f t="shared" si="27"/>
        <v>0.008307963210199887</v>
      </c>
      <c r="F152" s="50">
        <f t="shared" si="28"/>
        <v>0</v>
      </c>
      <c r="G152" s="50">
        <f t="shared" si="29"/>
        <v>12.46194481529983</v>
      </c>
      <c r="H152" s="51">
        <f t="shared" si="30"/>
        <v>6.227528404877188E-07</v>
      </c>
      <c r="I152" s="49">
        <f t="shared" si="34"/>
        <v>313.00271008044655</v>
      </c>
      <c r="J152" s="48">
        <f t="shared" si="35"/>
        <v>40.00271008044655</v>
      </c>
      <c r="K152" s="50">
        <f t="shared" si="36"/>
        <v>-0.002710080446547636</v>
      </c>
      <c r="L152" s="50">
        <f t="shared" si="31"/>
        <v>2205.3474460797906</v>
      </c>
      <c r="M152" s="50">
        <f t="shared" si="32"/>
        <v>12.474985175776975</v>
      </c>
      <c r="N152" s="51">
        <f t="shared" si="37"/>
        <v>6.213331653762574E-07</v>
      </c>
      <c r="O152" s="49">
        <f t="shared" si="38"/>
        <v>313.02082911856405</v>
      </c>
      <c r="P152" s="48">
        <f t="shared" si="39"/>
        <v>40.02082911856405</v>
      </c>
      <c r="Q152" s="50">
        <f t="shared" si="40"/>
        <v>-0.020829118564051896</v>
      </c>
      <c r="R152" s="50">
        <f t="shared" si="41"/>
        <v>2183.350005200088</v>
      </c>
      <c r="S152" s="50">
        <f t="shared" si="33"/>
        <v>12.423322257923921</v>
      </c>
      <c r="T152" s="51">
        <f t="shared" si="42"/>
        <v>3.995346916256682E-07</v>
      </c>
    </row>
    <row r="153" spans="1:20" s="39" customFormat="1" ht="12" thickBot="1">
      <c r="A153" s="56">
        <f t="shared" si="43"/>
        <v>3870</v>
      </c>
      <c r="B153" s="57">
        <f t="shared" si="44"/>
        <v>64.5</v>
      </c>
      <c r="C153" s="49">
        <f aca="true" t="shared" si="46" ref="C153:C178">C152+H152*$B$21</f>
        <v>312.991710719375</v>
      </c>
      <c r="D153" s="57">
        <f t="shared" si="45"/>
        <v>39.99171071937502</v>
      </c>
      <c r="E153" s="50">
        <f aca="true" t="shared" si="47" ref="E153:E178">$B$7-C153</f>
        <v>0.008289280624978801</v>
      </c>
      <c r="F153" s="50">
        <f aca="true" t="shared" si="48" ref="F153:F178">F152+$B$19*E152*A153</f>
        <v>0</v>
      </c>
      <c r="G153" s="50">
        <f aca="true" t="shared" si="49" ref="G153:G178">IF($B$20*E153+$B$19*F153&gt;$B$4,$B$4,$B$20*E153+$B$19*F153)</f>
        <v>12.433920937468201</v>
      </c>
      <c r="H153" s="51">
        <f aca="true" t="shared" si="50" ref="H153:H178">(G153-(C153-$B$5)/$B$18)/$B$8</f>
        <v>5.385583957864494E-07</v>
      </c>
      <c r="I153" s="49">
        <f t="shared" si="34"/>
        <v>313.0027287204415</v>
      </c>
      <c r="J153" s="48">
        <f t="shared" si="35"/>
        <v>40.002728720441496</v>
      </c>
      <c r="K153" s="50">
        <f t="shared" si="36"/>
        <v>-0.0027287204414960797</v>
      </c>
      <c r="L153" s="50">
        <f aca="true" t="shared" si="51" ref="L153:L178">L152+$C$19*K152*A153</f>
        <v>2205.2687859948296</v>
      </c>
      <c r="M153" s="50">
        <f aca="true" t="shared" si="52" ref="M153:M178">IF($B$20*K153+$C$19*L153&gt;$B$4,$B$4,$B$20*K153+$C$19*L153)</f>
        <v>12.446435232717104</v>
      </c>
      <c r="N153" s="51">
        <f t="shared" si="37"/>
        <v>5.355596676154281E-07</v>
      </c>
      <c r="O153" s="49">
        <f t="shared" si="38"/>
        <v>313.0208411046048</v>
      </c>
      <c r="P153" s="48">
        <f t="shared" si="39"/>
        <v>40.02084110460481</v>
      </c>
      <c r="Q153" s="50">
        <f t="shared" si="40"/>
        <v>-0.0208411046048127</v>
      </c>
      <c r="R153" s="50">
        <f t="shared" si="41"/>
        <v>2182.7454400337665</v>
      </c>
      <c r="S153" s="50">
        <f aca="true" t="shared" si="53" ref="S153:S178">IF($B$20*Q153+$D$19*R153&gt;$B$4,$B$4,$B$20*Q153+$D$19*R153)</f>
        <v>12.39325189345628</v>
      </c>
      <c r="T153" s="51">
        <f t="shared" si="42"/>
        <v>3.092214968005981E-07</v>
      </c>
    </row>
    <row r="154" spans="1:20" s="39" customFormat="1" ht="12" thickBot="1">
      <c r="A154" s="56">
        <f t="shared" si="43"/>
        <v>3900</v>
      </c>
      <c r="B154" s="57">
        <f t="shared" si="44"/>
        <v>65</v>
      </c>
      <c r="C154" s="49">
        <f t="shared" si="46"/>
        <v>312.9917268761269</v>
      </c>
      <c r="D154" s="57">
        <f t="shared" si="45"/>
        <v>39.991726876126904</v>
      </c>
      <c r="E154" s="50">
        <f t="shared" si="47"/>
        <v>0.008273123873095756</v>
      </c>
      <c r="F154" s="50">
        <f t="shared" si="48"/>
        <v>0</v>
      </c>
      <c r="G154" s="50">
        <f t="shared" si="49"/>
        <v>12.409685809643634</v>
      </c>
      <c r="H154" s="51">
        <f t="shared" si="50"/>
        <v>4.6574680483842857E-07</v>
      </c>
      <c r="I154" s="49">
        <f aca="true" t="shared" si="54" ref="I154:I178">I153+N153*$B$21</f>
        <v>313.0027447872315</v>
      </c>
      <c r="J154" s="48">
        <f aca="true" t="shared" si="55" ref="J154:J178">I154-273</f>
        <v>40.00274478723151</v>
      </c>
      <c r="K154" s="50">
        <f aca="true" t="shared" si="56" ref="K154:K178">$B$7-I154</f>
        <v>-0.002744787231506507</v>
      </c>
      <c r="L154" s="50">
        <f t="shared" si="51"/>
        <v>2205.188970921916</v>
      </c>
      <c r="M154" s="50">
        <f t="shared" si="52"/>
        <v>12.421736434654608</v>
      </c>
      <c r="N154" s="51">
        <f aca="true" t="shared" si="57" ref="N154:N178">(M154-(I154-$B$5)/$B$18)/$B$8</f>
        <v>4.6135650327918583E-07</v>
      </c>
      <c r="O154" s="49">
        <f aca="true" t="shared" si="58" ref="O154:O178">O153+T153*$B$21</f>
        <v>313.0208503812497</v>
      </c>
      <c r="P154" s="48">
        <f aca="true" t="shared" si="59" ref="P154:P178">O154-273</f>
        <v>40.020850381249716</v>
      </c>
      <c r="Q154" s="50">
        <f aca="true" t="shared" si="60" ref="Q154:Q178">$B$7-O154</f>
        <v>-0.02085038124971561</v>
      </c>
      <c r="R154" s="50">
        <f aca="true" t="shared" si="61" ref="R154:R178">R153+$C$19*Q153*A154</f>
        <v>2182.135837724076</v>
      </c>
      <c r="S154" s="50">
        <f t="shared" si="53"/>
        <v>12.367144879908103</v>
      </c>
      <c r="T154" s="51">
        <f aca="true" t="shared" si="62" ref="T154:T178">(S154-(O154-$B$5)/$B$18)/$B$8</f>
        <v>2.3081597090774312E-07</v>
      </c>
    </row>
    <row r="155" spans="1:20" s="39" customFormat="1" ht="12" thickBot="1">
      <c r="A155" s="56">
        <f t="shared" si="43"/>
        <v>3930</v>
      </c>
      <c r="B155" s="57">
        <f t="shared" si="44"/>
        <v>65.5</v>
      </c>
      <c r="C155" s="49">
        <f t="shared" si="46"/>
        <v>312.99174084853104</v>
      </c>
      <c r="D155" s="57">
        <f t="shared" si="45"/>
        <v>39.99174084853104</v>
      </c>
      <c r="E155" s="50">
        <f t="shared" si="47"/>
        <v>0.0082591514689625</v>
      </c>
      <c r="F155" s="50">
        <f t="shared" si="48"/>
        <v>0</v>
      </c>
      <c r="G155" s="50">
        <f t="shared" si="49"/>
        <v>12.38872720344375</v>
      </c>
      <c r="H155" s="51">
        <f t="shared" si="50"/>
        <v>4.027791377184925E-07</v>
      </c>
      <c r="I155" s="49">
        <f t="shared" si="54"/>
        <v>313.0027586279266</v>
      </c>
      <c r="J155" s="48">
        <f t="shared" si="55"/>
        <v>40.002758627926596</v>
      </c>
      <c r="K155" s="50">
        <f t="shared" si="56"/>
        <v>-0.002758627926596091</v>
      </c>
      <c r="L155" s="50">
        <f t="shared" si="51"/>
        <v>2205.108068318267</v>
      </c>
      <c r="M155" s="50">
        <f t="shared" si="52"/>
        <v>12.400368622492866</v>
      </c>
      <c r="N155" s="51">
        <f t="shared" si="57"/>
        <v>3.9716091430242467E-07</v>
      </c>
      <c r="O155" s="49">
        <f t="shared" si="58"/>
        <v>313.02085730572884</v>
      </c>
      <c r="P155" s="48">
        <f t="shared" si="59"/>
        <v>40.02085730572884</v>
      </c>
      <c r="Q155" s="50">
        <f t="shared" si="60"/>
        <v>-0.020857305728839037</v>
      </c>
      <c r="R155" s="50">
        <f t="shared" si="61"/>
        <v>2181.5212727367407</v>
      </c>
      <c r="S155" s="50">
        <f t="shared" si="53"/>
        <v>12.344466861476256</v>
      </c>
      <c r="T155" s="51">
        <f t="shared" si="62"/>
        <v>1.627127011334031E-07</v>
      </c>
    </row>
    <row r="156" spans="1:20" s="39" customFormat="1" ht="12" thickBot="1">
      <c r="A156" s="56">
        <f t="shared" si="43"/>
        <v>3960</v>
      </c>
      <c r="B156" s="57">
        <f t="shared" si="44"/>
        <v>66</v>
      </c>
      <c r="C156" s="49">
        <f t="shared" si="46"/>
        <v>312.9917529319052</v>
      </c>
      <c r="D156" s="57">
        <f t="shared" si="45"/>
        <v>39.99175293190518</v>
      </c>
      <c r="E156" s="50">
        <f t="shared" si="47"/>
        <v>0.008247068094817678</v>
      </c>
      <c r="F156" s="50">
        <f t="shared" si="48"/>
        <v>0</v>
      </c>
      <c r="G156" s="50">
        <f t="shared" si="49"/>
        <v>12.370602142226517</v>
      </c>
      <c r="H156" s="51">
        <f t="shared" si="50"/>
        <v>3.483245232097449E-07</v>
      </c>
      <c r="I156" s="49">
        <f t="shared" si="54"/>
        <v>313.00277054275404</v>
      </c>
      <c r="J156" s="48">
        <f t="shared" si="55"/>
        <v>40.002770542754035</v>
      </c>
      <c r="K156" s="50">
        <f t="shared" si="56"/>
        <v>-0.002770542754035432</v>
      </c>
      <c r="L156" s="50">
        <f t="shared" si="51"/>
        <v>2205.026137068847</v>
      </c>
      <c r="M156" s="50">
        <f t="shared" si="52"/>
        <v>12.381881896963204</v>
      </c>
      <c r="N156" s="51">
        <f t="shared" si="57"/>
        <v>3.4162123016677044E-07</v>
      </c>
      <c r="O156" s="49">
        <f t="shared" si="58"/>
        <v>313.02086218710986</v>
      </c>
      <c r="P156" s="48">
        <f t="shared" si="59"/>
        <v>40.020862187109856</v>
      </c>
      <c r="Q156" s="50">
        <f t="shared" si="60"/>
        <v>-0.020862187109855768</v>
      </c>
      <c r="R156" s="50">
        <f t="shared" si="61"/>
        <v>2180.9018107565944</v>
      </c>
      <c r="S156" s="50">
        <f t="shared" si="53"/>
        <v>12.324755550348236</v>
      </c>
      <c r="T156" s="51">
        <f t="shared" si="62"/>
        <v>1.035227948959745E-07</v>
      </c>
    </row>
    <row r="157" spans="1:20" s="39" customFormat="1" ht="12" thickBot="1">
      <c r="A157" s="56">
        <f t="shared" si="43"/>
        <v>3990</v>
      </c>
      <c r="B157" s="57">
        <f t="shared" si="44"/>
        <v>66.5</v>
      </c>
      <c r="C157" s="49">
        <f t="shared" si="46"/>
        <v>312.99176338164085</v>
      </c>
      <c r="D157" s="57">
        <f t="shared" si="45"/>
        <v>39.99176338164085</v>
      </c>
      <c r="E157" s="50">
        <f t="shared" si="47"/>
        <v>0.008236618359148906</v>
      </c>
      <c r="F157" s="50">
        <f t="shared" si="48"/>
        <v>0</v>
      </c>
      <c r="G157" s="50">
        <f t="shared" si="49"/>
        <v>12.35492753872336</v>
      </c>
      <c r="H157" s="51">
        <f t="shared" si="50"/>
        <v>3.0123202067351907E-07</v>
      </c>
      <c r="I157" s="49">
        <f t="shared" si="54"/>
        <v>313.00278079139093</v>
      </c>
      <c r="J157" s="48">
        <f t="shared" si="55"/>
        <v>40.00278079139093</v>
      </c>
      <c r="K157" s="50">
        <f t="shared" si="56"/>
        <v>-0.002780791390932791</v>
      </c>
      <c r="L157" s="50">
        <f t="shared" si="51"/>
        <v>2204.9432285769326</v>
      </c>
      <c r="M157" s="50">
        <f t="shared" si="52"/>
        <v>12.365887127927806</v>
      </c>
      <c r="N157" s="51">
        <f t="shared" si="57"/>
        <v>2.93568354197424E-07</v>
      </c>
      <c r="O157" s="49">
        <f t="shared" si="58"/>
        <v>313.0208652927937</v>
      </c>
      <c r="P157" s="48">
        <f t="shared" si="59"/>
        <v>40.0208652927937</v>
      </c>
      <c r="Q157" s="50">
        <f t="shared" si="60"/>
        <v>-0.020865292793700974</v>
      </c>
      <c r="R157" s="50">
        <f t="shared" si="61"/>
        <v>2180.277509807332</v>
      </c>
      <c r="S157" s="50">
        <f t="shared" si="53"/>
        <v>12.307611005595184</v>
      </c>
      <c r="T157" s="51">
        <f t="shared" si="62"/>
        <v>5.2044673868421593E-08</v>
      </c>
    </row>
    <row r="158" spans="1:20" s="39" customFormat="1" ht="12" thickBot="1">
      <c r="A158" s="56">
        <f t="shared" si="43"/>
        <v>4020</v>
      </c>
      <c r="B158" s="57">
        <f t="shared" si="44"/>
        <v>67</v>
      </c>
      <c r="C158" s="49">
        <f t="shared" si="46"/>
        <v>312.9917724186015</v>
      </c>
      <c r="D158" s="57">
        <f t="shared" si="45"/>
        <v>39.9917724186015</v>
      </c>
      <c r="E158" s="50">
        <f t="shared" si="47"/>
        <v>0.00822758139850066</v>
      </c>
      <c r="F158" s="50">
        <f t="shared" si="48"/>
        <v>0</v>
      </c>
      <c r="G158" s="50">
        <f t="shared" si="49"/>
        <v>12.341372097750991</v>
      </c>
      <c r="H158" s="51">
        <f t="shared" si="50"/>
        <v>2.6050629269945E-07</v>
      </c>
      <c r="I158" s="49">
        <f t="shared" si="54"/>
        <v>313.00278959844155</v>
      </c>
      <c r="J158" s="48">
        <f t="shared" si="55"/>
        <v>40.00278959844155</v>
      </c>
      <c r="K158" s="50">
        <f t="shared" si="56"/>
        <v>-0.0027895984415522435</v>
      </c>
      <c r="L158" s="50">
        <f t="shared" si="51"/>
        <v>2204.859387716496</v>
      </c>
      <c r="M158" s="50">
        <f t="shared" si="52"/>
        <v>12.352047745545352</v>
      </c>
      <c r="N158" s="51">
        <f t="shared" si="57"/>
        <v>2.5199110106830145E-07</v>
      </c>
      <c r="O158" s="49">
        <f t="shared" si="58"/>
        <v>313.02086685413394</v>
      </c>
      <c r="P158" s="48">
        <f t="shared" si="59"/>
        <v>40.02086685413394</v>
      </c>
      <c r="Q158" s="50">
        <f t="shared" si="60"/>
        <v>-0.02086685413394207</v>
      </c>
      <c r="R158" s="50">
        <f t="shared" si="61"/>
        <v>2179.648421229602</v>
      </c>
      <c r="S158" s="50">
        <f t="shared" si="53"/>
        <v>12.292687223678932</v>
      </c>
      <c r="T158" s="51">
        <f t="shared" si="62"/>
        <v>7.238808597860999E-09</v>
      </c>
    </row>
    <row r="159" spans="1:20" s="39" customFormat="1" ht="12" thickBot="1">
      <c r="A159" s="56">
        <f t="shared" si="43"/>
        <v>4050</v>
      </c>
      <c r="B159" s="57">
        <f t="shared" si="44"/>
        <v>67.5</v>
      </c>
      <c r="C159" s="49">
        <f t="shared" si="46"/>
        <v>312.9917802337903</v>
      </c>
      <c r="D159" s="57">
        <f t="shared" si="45"/>
        <v>39.99178023379028</v>
      </c>
      <c r="E159" s="50">
        <f t="shared" si="47"/>
        <v>0.008219766209720092</v>
      </c>
      <c r="F159" s="50">
        <f t="shared" si="48"/>
        <v>0</v>
      </c>
      <c r="G159" s="50">
        <f t="shared" si="49"/>
        <v>12.329649314580138</v>
      </c>
      <c r="H159" s="51">
        <f t="shared" si="50"/>
        <v>2.2528656952789533E-07</v>
      </c>
      <c r="I159" s="49">
        <f t="shared" si="54"/>
        <v>313.0027971581746</v>
      </c>
      <c r="J159" s="48">
        <f t="shared" si="55"/>
        <v>40.00279715817459</v>
      </c>
      <c r="K159" s="50">
        <f t="shared" si="56"/>
        <v>-0.0027971581745873664</v>
      </c>
      <c r="L159" s="50">
        <f t="shared" si="51"/>
        <v>2204.7746536638338</v>
      </c>
      <c r="M159" s="50">
        <f t="shared" si="52"/>
        <v>12.340072640597704</v>
      </c>
      <c r="N159" s="51">
        <f t="shared" si="57"/>
        <v>2.1601486665336718E-07</v>
      </c>
      <c r="O159" s="49">
        <f t="shared" si="58"/>
        <v>313.0208670712982</v>
      </c>
      <c r="P159" s="48">
        <f t="shared" si="59"/>
        <v>40.0208670712982</v>
      </c>
      <c r="Q159" s="50">
        <f t="shared" si="60"/>
        <v>-0.020867071298198425</v>
      </c>
      <c r="R159" s="50">
        <f t="shared" si="61"/>
        <v>2179.0145905352833</v>
      </c>
      <c r="S159" s="50">
        <f t="shared" si="53"/>
        <v>12.27968486340803</v>
      </c>
      <c r="T159" s="51">
        <f t="shared" si="62"/>
        <v>-3.179413855029365E-08</v>
      </c>
    </row>
    <row r="160" spans="1:20" s="39" customFormat="1" ht="12" thickBot="1">
      <c r="A160" s="56">
        <f t="shared" si="43"/>
        <v>4080</v>
      </c>
      <c r="B160" s="57">
        <f t="shared" si="44"/>
        <v>68</v>
      </c>
      <c r="C160" s="49">
        <f t="shared" si="46"/>
        <v>312.99178699238735</v>
      </c>
      <c r="D160" s="57">
        <f t="shared" si="45"/>
        <v>39.99178699238735</v>
      </c>
      <c r="E160" s="50">
        <f t="shared" si="47"/>
        <v>0.0082130076126532</v>
      </c>
      <c r="F160" s="50">
        <f t="shared" si="48"/>
        <v>0</v>
      </c>
      <c r="G160" s="50">
        <f t="shared" si="49"/>
        <v>12.3195114189798</v>
      </c>
      <c r="H160" s="51">
        <f t="shared" si="50"/>
        <v>1.9482845464322148E-07</v>
      </c>
      <c r="I160" s="49">
        <f t="shared" si="54"/>
        <v>313.0028036386206</v>
      </c>
      <c r="J160" s="48">
        <f t="shared" si="55"/>
        <v>40.002803638620605</v>
      </c>
      <c r="K160" s="50">
        <f t="shared" si="56"/>
        <v>-0.0028036386206053976</v>
      </c>
      <c r="L160" s="50">
        <f t="shared" si="51"/>
        <v>2204.6890606236916</v>
      </c>
      <c r="M160" s="50">
        <f t="shared" si="52"/>
        <v>12.32971002376959</v>
      </c>
      <c r="N160" s="51">
        <f t="shared" si="57"/>
        <v>1.8488317894135712E-07</v>
      </c>
      <c r="O160" s="49">
        <f t="shared" si="58"/>
        <v>313.02086611747404</v>
      </c>
      <c r="P160" s="48">
        <f t="shared" si="59"/>
        <v>40.02086611747404</v>
      </c>
      <c r="Q160" s="50">
        <f t="shared" si="60"/>
        <v>-0.020866117474042767</v>
      </c>
      <c r="R160" s="50">
        <f t="shared" si="61"/>
        <v>2178.3760581535585</v>
      </c>
      <c r="S160" s="50">
        <f t="shared" si="53"/>
        <v>12.26834495200702</v>
      </c>
      <c r="T160" s="51">
        <f t="shared" si="62"/>
        <v>-6.583222280350391E-08</v>
      </c>
    </row>
    <row r="161" spans="1:20" s="39" customFormat="1" ht="12" thickBot="1">
      <c r="A161" s="56">
        <f t="shared" si="43"/>
        <v>4110</v>
      </c>
      <c r="B161" s="57">
        <f t="shared" si="44"/>
        <v>68.5</v>
      </c>
      <c r="C161" s="49">
        <f t="shared" si="46"/>
        <v>312.991792837241</v>
      </c>
      <c r="D161" s="57">
        <f t="shared" si="45"/>
        <v>39.99179283724101</v>
      </c>
      <c r="E161" s="50">
        <f t="shared" si="47"/>
        <v>0.008207162758992581</v>
      </c>
      <c r="F161" s="50">
        <f t="shared" si="48"/>
        <v>0</v>
      </c>
      <c r="G161" s="50">
        <f t="shared" si="49"/>
        <v>12.310744138488872</v>
      </c>
      <c r="H161" s="51">
        <f t="shared" si="50"/>
        <v>1.684881916393319E-07</v>
      </c>
      <c r="I161" s="49">
        <f t="shared" si="54"/>
        <v>313.00280918511595</v>
      </c>
      <c r="J161" s="48">
        <f t="shared" si="55"/>
        <v>40.00280918511595</v>
      </c>
      <c r="K161" s="50">
        <f t="shared" si="56"/>
        <v>-0.0028091851159501857</v>
      </c>
      <c r="L161" s="50">
        <f t="shared" si="51"/>
        <v>2204.6026384632114</v>
      </c>
      <c r="M161" s="50">
        <f t="shared" si="52"/>
        <v>12.320742114548807</v>
      </c>
      <c r="N161" s="51">
        <f t="shared" si="57"/>
        <v>1.5794174144946198E-07</v>
      </c>
      <c r="O161" s="49">
        <f t="shared" si="58"/>
        <v>313.0208641425074</v>
      </c>
      <c r="P161" s="48">
        <f t="shared" si="59"/>
        <v>40.02086414250738</v>
      </c>
      <c r="Q161" s="50">
        <f t="shared" si="60"/>
        <v>-0.020864142507377892</v>
      </c>
      <c r="R161" s="50">
        <f t="shared" si="61"/>
        <v>2177.732860082421</v>
      </c>
      <c r="S161" s="50">
        <f t="shared" si="53"/>
        <v>12.258443440581587</v>
      </c>
      <c r="T161" s="51">
        <f t="shared" si="62"/>
        <v>-9.554857447866095E-08</v>
      </c>
    </row>
    <row r="162" spans="1:20" s="39" customFormat="1" ht="12" thickBot="1">
      <c r="A162" s="56">
        <f t="shared" si="43"/>
        <v>4140</v>
      </c>
      <c r="B162" s="57">
        <f t="shared" si="44"/>
        <v>69</v>
      </c>
      <c r="C162" s="49">
        <f t="shared" si="46"/>
        <v>312.99179789188673</v>
      </c>
      <c r="D162" s="57">
        <f t="shared" si="45"/>
        <v>39.99179789188673</v>
      </c>
      <c r="E162" s="50">
        <f t="shared" si="47"/>
        <v>0.008202108113266604</v>
      </c>
      <c r="F162" s="50">
        <f t="shared" si="48"/>
        <v>0</v>
      </c>
      <c r="G162" s="50">
        <f t="shared" si="49"/>
        <v>12.303162169899906</v>
      </c>
      <c r="H162" s="51">
        <f t="shared" si="50"/>
        <v>1.4570905882531298E-07</v>
      </c>
      <c r="I162" s="49">
        <f t="shared" si="54"/>
        <v>313.0028139233682</v>
      </c>
      <c r="J162" s="48">
        <f t="shared" si="55"/>
        <v>40.002813923368194</v>
      </c>
      <c r="K162" s="50">
        <f t="shared" si="56"/>
        <v>-0.0028139233681940823</v>
      </c>
      <c r="L162" s="50">
        <f t="shared" si="51"/>
        <v>2204.515413265361</v>
      </c>
      <c r="M162" s="50">
        <f t="shared" si="52"/>
        <v>12.312980547199086</v>
      </c>
      <c r="N162" s="51">
        <f t="shared" si="57"/>
        <v>1.3462463099899083E-07</v>
      </c>
      <c r="O162" s="49">
        <f t="shared" si="58"/>
        <v>313.02086127605014</v>
      </c>
      <c r="P162" s="48">
        <f t="shared" si="59"/>
        <v>40.02086127605014</v>
      </c>
      <c r="Q162" s="50">
        <f t="shared" si="60"/>
        <v>-0.020861276050140987</v>
      </c>
      <c r="R162" s="50">
        <f t="shared" si="61"/>
        <v>2177.085028457567</v>
      </c>
      <c r="S162" s="50">
        <f t="shared" si="53"/>
        <v>12.249786493939865</v>
      </c>
      <c r="T162" s="51">
        <f t="shared" si="62"/>
        <v>-1.2152555018786257E-07</v>
      </c>
    </row>
    <row r="163" spans="1:20" s="39" customFormat="1" ht="12" thickBot="1">
      <c r="A163" s="56">
        <f t="shared" si="43"/>
        <v>4170</v>
      </c>
      <c r="B163" s="57">
        <f t="shared" si="44"/>
        <v>69.5</v>
      </c>
      <c r="C163" s="49">
        <f t="shared" si="46"/>
        <v>312.9918022631585</v>
      </c>
      <c r="D163" s="57">
        <f t="shared" si="45"/>
        <v>39.99180226315849</v>
      </c>
      <c r="E163" s="50">
        <f t="shared" si="47"/>
        <v>0.008197736841509595</v>
      </c>
      <c r="F163" s="50">
        <f t="shared" si="48"/>
        <v>0</v>
      </c>
      <c r="G163" s="50">
        <f t="shared" si="49"/>
        <v>12.296605262264393</v>
      </c>
      <c r="H163" s="51">
        <f t="shared" si="50"/>
        <v>1.2600960107551702E-07</v>
      </c>
      <c r="I163" s="49">
        <f t="shared" si="54"/>
        <v>313.00281796210714</v>
      </c>
      <c r="J163" s="48">
        <f t="shared" si="55"/>
        <v>40.002817962107144</v>
      </c>
      <c r="K163" s="50">
        <f t="shared" si="56"/>
        <v>-0.002817962107144467</v>
      </c>
      <c r="L163" s="50">
        <f t="shared" si="51"/>
        <v>2204.4274078120206</v>
      </c>
      <c r="M163" s="50">
        <f t="shared" si="52"/>
        <v>12.306262397873454</v>
      </c>
      <c r="N163" s="51">
        <f t="shared" si="57"/>
        <v>1.1444236163586255E-07</v>
      </c>
      <c r="O163" s="49">
        <f t="shared" si="58"/>
        <v>313.0208576302836</v>
      </c>
      <c r="P163" s="48">
        <f t="shared" si="59"/>
        <v>40.020857630283615</v>
      </c>
      <c r="Q163" s="50">
        <f t="shared" si="60"/>
        <v>-0.02085763028361498</v>
      </c>
      <c r="R163" s="50">
        <f t="shared" si="61"/>
        <v>2176.432592049099</v>
      </c>
      <c r="S163" s="50">
        <f t="shared" si="53"/>
        <v>12.242206415559515</v>
      </c>
      <c r="T163" s="51">
        <f t="shared" si="62"/>
        <v>-1.4426697581989178E-07</v>
      </c>
    </row>
    <row r="164" spans="1:20" s="39" customFormat="1" ht="12" thickBot="1">
      <c r="A164" s="56">
        <f t="shared" si="43"/>
        <v>4200</v>
      </c>
      <c r="B164" s="57">
        <f t="shared" si="44"/>
        <v>70</v>
      </c>
      <c r="C164" s="49">
        <f t="shared" si="46"/>
        <v>312.9918060434465</v>
      </c>
      <c r="D164" s="57">
        <f t="shared" si="45"/>
        <v>39.9918060434465</v>
      </c>
      <c r="E164" s="50">
        <f t="shared" si="47"/>
        <v>0.008193956553498083</v>
      </c>
      <c r="F164" s="50">
        <f t="shared" si="48"/>
        <v>0</v>
      </c>
      <c r="G164" s="50">
        <f t="shared" si="49"/>
        <v>12.290934830247124</v>
      </c>
      <c r="H164" s="51">
        <f t="shared" si="50"/>
        <v>1.0897345505109581E-07</v>
      </c>
      <c r="I164" s="49">
        <f t="shared" si="54"/>
        <v>313.002821395378</v>
      </c>
      <c r="J164" s="48">
        <f t="shared" si="55"/>
        <v>40.00282139537802</v>
      </c>
      <c r="K164" s="50">
        <f t="shared" si="56"/>
        <v>-0.002821395378020952</v>
      </c>
      <c r="L164" s="50">
        <f t="shared" si="51"/>
        <v>2204.3386420056454</v>
      </c>
      <c r="M164" s="50">
        <f t="shared" si="52"/>
        <v>12.300446748010913</v>
      </c>
      <c r="N164" s="51">
        <f t="shared" si="57"/>
        <v>9.697155975240626E-08</v>
      </c>
      <c r="O164" s="49">
        <f t="shared" si="58"/>
        <v>313.02085330227436</v>
      </c>
      <c r="P164" s="48">
        <f t="shared" si="59"/>
        <v>40.02085330227436</v>
      </c>
      <c r="Q164" s="50">
        <f t="shared" si="60"/>
        <v>-0.020853302274360885</v>
      </c>
      <c r="R164" s="50">
        <f t="shared" si="61"/>
        <v>2175.7755766951655</v>
      </c>
      <c r="S164" s="50">
        <f t="shared" si="53"/>
        <v>12.23555812236198</v>
      </c>
      <c r="T164" s="51">
        <f t="shared" si="62"/>
        <v>-1.6420873768761612E-07</v>
      </c>
    </row>
    <row r="165" spans="1:20" s="39" customFormat="1" ht="12" thickBot="1">
      <c r="A165" s="56">
        <f t="shared" si="43"/>
        <v>4230</v>
      </c>
      <c r="B165" s="57">
        <f t="shared" si="44"/>
        <v>70.5</v>
      </c>
      <c r="C165" s="49">
        <f t="shared" si="46"/>
        <v>312.99180931265016</v>
      </c>
      <c r="D165" s="57">
        <f t="shared" si="45"/>
        <v>39.99180931265016</v>
      </c>
      <c r="E165" s="50">
        <f t="shared" si="47"/>
        <v>0.0081906873498383</v>
      </c>
      <c r="F165" s="50">
        <f t="shared" si="48"/>
        <v>0</v>
      </c>
      <c r="G165" s="50">
        <f t="shared" si="49"/>
        <v>12.286031024757449</v>
      </c>
      <c r="H165" s="51">
        <f t="shared" si="50"/>
        <v>9.424054825615067E-08</v>
      </c>
      <c r="I165" s="49">
        <f t="shared" si="54"/>
        <v>313.00282430452484</v>
      </c>
      <c r="J165" s="48">
        <f t="shared" si="55"/>
        <v>40.002824304524836</v>
      </c>
      <c r="K165" s="50">
        <f t="shared" si="56"/>
        <v>-0.002824304524835952</v>
      </c>
      <c r="L165" s="50">
        <f t="shared" si="51"/>
        <v>2204.249133237278</v>
      </c>
      <c r="M165" s="50">
        <f t="shared" si="52"/>
        <v>12.295411712025654</v>
      </c>
      <c r="N165" s="51">
        <f t="shared" si="57"/>
        <v>8.18460341224114E-08</v>
      </c>
      <c r="O165" s="49">
        <f t="shared" si="58"/>
        <v>313.0208483760122</v>
      </c>
      <c r="P165" s="48">
        <f t="shared" si="59"/>
        <v>40.020848376012225</v>
      </c>
      <c r="Q165" s="50">
        <f t="shared" si="60"/>
        <v>-0.02084837601222489</v>
      </c>
      <c r="R165" s="50">
        <f t="shared" si="61"/>
        <v>2175.1140056805116</v>
      </c>
      <c r="S165" s="50">
        <f t="shared" si="53"/>
        <v>12.229716095272899</v>
      </c>
      <c r="T165" s="51">
        <f t="shared" si="62"/>
        <v>-1.8172794422910193E-07</v>
      </c>
    </row>
    <row r="166" spans="1:20" s="39" customFormat="1" ht="12" thickBot="1">
      <c r="A166" s="56">
        <f t="shared" si="43"/>
        <v>4260</v>
      </c>
      <c r="B166" s="57">
        <f t="shared" si="44"/>
        <v>71</v>
      </c>
      <c r="C166" s="49">
        <f t="shared" si="46"/>
        <v>312.9918121398666</v>
      </c>
      <c r="D166" s="57">
        <f t="shared" si="45"/>
        <v>39.991812139866624</v>
      </c>
      <c r="E166" s="50">
        <f t="shared" si="47"/>
        <v>0.00818786013337558</v>
      </c>
      <c r="F166" s="50">
        <f t="shared" si="48"/>
        <v>0</v>
      </c>
      <c r="G166" s="50">
        <f t="shared" si="49"/>
        <v>12.28179020006337</v>
      </c>
      <c r="H166" s="51">
        <f t="shared" si="50"/>
        <v>8.149948927999421E-08</v>
      </c>
      <c r="I166" s="49">
        <f t="shared" si="54"/>
        <v>313.0028267599059</v>
      </c>
      <c r="J166" s="48">
        <f t="shared" si="55"/>
        <v>40.00282675990587</v>
      </c>
      <c r="K166" s="50">
        <f t="shared" si="56"/>
        <v>-0.0028267599058722226</v>
      </c>
      <c r="L166" s="50">
        <f t="shared" si="51"/>
        <v>2204.1588967077096</v>
      </c>
      <c r="M166" s="50">
        <f t="shared" si="52"/>
        <v>12.291051866499487</v>
      </c>
      <c r="N166" s="51">
        <f t="shared" si="57"/>
        <v>6.874905220628658E-08</v>
      </c>
      <c r="O166" s="49">
        <f t="shared" si="58"/>
        <v>313.0208429241739</v>
      </c>
      <c r="P166" s="48">
        <f t="shared" si="59"/>
        <v>40.020842924173905</v>
      </c>
      <c r="Q166" s="50">
        <f t="shared" si="60"/>
        <v>-0.02084292417390543</v>
      </c>
      <c r="R166" s="50">
        <f t="shared" si="61"/>
        <v>2174.447900066921</v>
      </c>
      <c r="S166" s="50">
        <f t="shared" si="53"/>
        <v>12.224571740480279</v>
      </c>
      <c r="T166" s="51">
        <f t="shared" si="62"/>
        <v>-1.9715085381332518E-07</v>
      </c>
    </row>
    <row r="167" spans="1:20" s="39" customFormat="1" ht="12" thickBot="1">
      <c r="A167" s="56">
        <f t="shared" si="43"/>
        <v>4290</v>
      </c>
      <c r="B167" s="57">
        <f t="shared" si="44"/>
        <v>71.5</v>
      </c>
      <c r="C167" s="49">
        <f t="shared" si="46"/>
        <v>312.9918145848513</v>
      </c>
      <c r="D167" s="57">
        <f t="shared" si="45"/>
        <v>39.991814584851284</v>
      </c>
      <c r="E167" s="50">
        <f t="shared" si="47"/>
        <v>0.008185415148716402</v>
      </c>
      <c r="F167" s="50">
        <f t="shared" si="48"/>
        <v>0</v>
      </c>
      <c r="G167" s="50">
        <f t="shared" si="49"/>
        <v>12.278122723074603</v>
      </c>
      <c r="H167" s="51">
        <f t="shared" si="50"/>
        <v>7.048098604574564E-08</v>
      </c>
      <c r="I167" s="49">
        <f t="shared" si="54"/>
        <v>313.00282882237747</v>
      </c>
      <c r="J167" s="48">
        <f t="shared" si="55"/>
        <v>40.00282882237747</v>
      </c>
      <c r="K167" s="50">
        <f t="shared" si="56"/>
        <v>-0.002828822377466622</v>
      </c>
      <c r="L167" s="50">
        <f t="shared" si="51"/>
        <v>2204.067945707738</v>
      </c>
      <c r="M167" s="50">
        <f t="shared" si="52"/>
        <v>12.287276026608101</v>
      </c>
      <c r="N167" s="51">
        <f t="shared" si="57"/>
        <v>5.7406659680127685E-08</v>
      </c>
      <c r="O167" s="49">
        <f t="shared" si="58"/>
        <v>313.0208370096483</v>
      </c>
      <c r="P167" s="48">
        <f t="shared" si="59"/>
        <v>40.02083700964829</v>
      </c>
      <c r="Q167" s="50">
        <f t="shared" si="60"/>
        <v>-0.020837009648289495</v>
      </c>
      <c r="R167" s="50">
        <f t="shared" si="61"/>
        <v>2173.777278981626</v>
      </c>
      <c r="S167" s="50">
        <f t="shared" si="53"/>
        <v>12.220031107198274</v>
      </c>
      <c r="T167" s="51">
        <f t="shared" si="62"/>
        <v>-2.10759731464581E-07</v>
      </c>
    </row>
    <row r="168" spans="1:20" s="39" customFormat="1" ht="12" thickBot="1">
      <c r="A168" s="56">
        <f t="shared" si="43"/>
        <v>4320</v>
      </c>
      <c r="B168" s="57">
        <f t="shared" si="44"/>
        <v>72</v>
      </c>
      <c r="C168" s="49">
        <f t="shared" si="46"/>
        <v>312.9918166992809</v>
      </c>
      <c r="D168" s="57">
        <f t="shared" si="45"/>
        <v>39.99181669928089</v>
      </c>
      <c r="E168" s="50">
        <f t="shared" si="47"/>
        <v>0.008183300719110775</v>
      </c>
      <c r="F168" s="50">
        <f t="shared" si="48"/>
        <v>0</v>
      </c>
      <c r="G168" s="50">
        <f t="shared" si="49"/>
        <v>12.274951078666163</v>
      </c>
      <c r="H168" s="51">
        <f t="shared" si="50"/>
        <v>6.095215347793542E-08</v>
      </c>
      <c r="I168" s="49">
        <f t="shared" si="54"/>
        <v>313.00283054457725</v>
      </c>
      <c r="J168" s="48">
        <f t="shared" si="55"/>
        <v>40.00283054457725</v>
      </c>
      <c r="K168" s="50">
        <f t="shared" si="56"/>
        <v>-0.0028305445772502935</v>
      </c>
      <c r="L168" s="50">
        <f t="shared" si="51"/>
        <v>2203.976291862708</v>
      </c>
      <c r="M168" s="50">
        <f t="shared" si="52"/>
        <v>12.28400532309487</v>
      </c>
      <c r="N168" s="51">
        <f t="shared" si="57"/>
        <v>4.758190292520272E-08</v>
      </c>
      <c r="O168" s="49">
        <f t="shared" si="58"/>
        <v>313.02083068685636</v>
      </c>
      <c r="P168" s="48">
        <f t="shared" si="59"/>
        <v>40.02083068685636</v>
      </c>
      <c r="Q168" s="50">
        <f t="shared" si="60"/>
        <v>-0.020830686856356806</v>
      </c>
      <c r="R168" s="50">
        <f t="shared" si="61"/>
        <v>2173.1021598690213</v>
      </c>
      <c r="S168" s="50">
        <f t="shared" si="53"/>
        <v>12.216012912845216</v>
      </c>
      <c r="T168" s="51">
        <f t="shared" si="62"/>
        <v>-2.227987819951599E-07</v>
      </c>
    </row>
    <row r="169" spans="1:20" s="39" customFormat="1" ht="12" thickBot="1">
      <c r="A169" s="56">
        <f t="shared" si="43"/>
        <v>4350</v>
      </c>
      <c r="B169" s="57">
        <f t="shared" si="44"/>
        <v>72.5</v>
      </c>
      <c r="C169" s="49">
        <f t="shared" si="46"/>
        <v>312.9918185278455</v>
      </c>
      <c r="D169" s="57">
        <f t="shared" si="45"/>
        <v>39.99181852784551</v>
      </c>
      <c r="E169" s="50">
        <f t="shared" si="47"/>
        <v>0.008181472154490166</v>
      </c>
      <c r="F169" s="50">
        <f t="shared" si="48"/>
        <v>0</v>
      </c>
      <c r="G169" s="50">
        <f t="shared" si="49"/>
        <v>12.272208231735249</v>
      </c>
      <c r="H169" s="51">
        <f t="shared" si="50"/>
        <v>5.27115924950324E-08</v>
      </c>
      <c r="I169" s="49">
        <f t="shared" si="54"/>
        <v>313.00283197203436</v>
      </c>
      <c r="J169" s="48">
        <f t="shared" si="55"/>
        <v>40.00283197203436</v>
      </c>
      <c r="K169" s="50">
        <f t="shared" si="56"/>
        <v>-0.0028319720343574772</v>
      </c>
      <c r="L169" s="50">
        <f t="shared" si="51"/>
        <v>2203.883945345875</v>
      </c>
      <c r="M169" s="50">
        <f t="shared" si="52"/>
        <v>12.281171538557846</v>
      </c>
      <c r="N169" s="51">
        <f t="shared" si="57"/>
        <v>3.906983059399402E-08</v>
      </c>
      <c r="O169" s="49">
        <f t="shared" si="58"/>
        <v>313.0208240028929</v>
      </c>
      <c r="P169" s="48">
        <f t="shared" si="59"/>
        <v>40.02082400289288</v>
      </c>
      <c r="Q169" s="50">
        <f t="shared" si="60"/>
        <v>-0.02082400289287989</v>
      </c>
      <c r="R169" s="50">
        <f t="shared" si="61"/>
        <v>2172.422558710333</v>
      </c>
      <c r="S169" s="50">
        <f t="shared" si="53"/>
        <v>12.212446834886826</v>
      </c>
      <c r="T169" s="51">
        <f t="shared" si="62"/>
        <v>-2.3347928197229375E-07</v>
      </c>
    </row>
    <row r="170" spans="1:20" s="39" customFormat="1" ht="12" thickBot="1">
      <c r="A170" s="56">
        <f t="shared" si="43"/>
        <v>4380</v>
      </c>
      <c r="B170" s="57">
        <f t="shared" si="44"/>
        <v>73</v>
      </c>
      <c r="C170" s="49">
        <f t="shared" si="46"/>
        <v>312.99182010919327</v>
      </c>
      <c r="D170" s="57">
        <f t="shared" si="45"/>
        <v>39.99182010919327</v>
      </c>
      <c r="E170" s="50">
        <f t="shared" si="47"/>
        <v>0.008179890806729873</v>
      </c>
      <c r="F170" s="50">
        <f t="shared" si="48"/>
        <v>0</v>
      </c>
      <c r="G170" s="50">
        <f t="shared" si="49"/>
        <v>12.269836210094809</v>
      </c>
      <c r="H170" s="51">
        <f t="shared" si="50"/>
        <v>4.558513247989432E-08</v>
      </c>
      <c r="I170" s="49">
        <f t="shared" si="54"/>
        <v>313.0028331441293</v>
      </c>
      <c r="J170" s="48">
        <f t="shared" si="55"/>
        <v>40.00283314412928</v>
      </c>
      <c r="K170" s="50">
        <f t="shared" si="56"/>
        <v>-0.0028331441292834825</v>
      </c>
      <c r="L170" s="50">
        <f t="shared" si="51"/>
        <v>2203.7909150645464</v>
      </c>
      <c r="M170" s="50">
        <f t="shared" si="52"/>
        <v>12.278715669058872</v>
      </c>
      <c r="N170" s="51">
        <f t="shared" si="57"/>
        <v>3.1693172130541376E-08</v>
      </c>
      <c r="O170" s="49">
        <f t="shared" si="58"/>
        <v>313.0208169985144</v>
      </c>
      <c r="P170" s="48">
        <f t="shared" si="59"/>
        <v>40.02081699851442</v>
      </c>
      <c r="Q170" s="50">
        <f t="shared" si="60"/>
        <v>-0.020816998514419538</v>
      </c>
      <c r="R170" s="50">
        <f t="shared" si="61"/>
        <v>2171.7384902153017</v>
      </c>
      <c r="S170" s="50">
        <f t="shared" si="53"/>
        <v>12.20927203267673</v>
      </c>
      <c r="T170" s="51">
        <f t="shared" si="62"/>
        <v>-2.429840206838885E-07</v>
      </c>
    </row>
    <row r="171" spans="1:20" s="39" customFormat="1" ht="12" thickBot="1">
      <c r="A171" s="56">
        <f t="shared" si="43"/>
        <v>4410</v>
      </c>
      <c r="B171" s="57">
        <f t="shared" si="44"/>
        <v>73.5</v>
      </c>
      <c r="C171" s="49">
        <f t="shared" si="46"/>
        <v>312.99182147674725</v>
      </c>
      <c r="D171" s="57">
        <f t="shared" si="45"/>
        <v>39.99182147674725</v>
      </c>
      <c r="E171" s="50">
        <f t="shared" si="47"/>
        <v>0.008178523252752257</v>
      </c>
      <c r="F171" s="50">
        <f t="shared" si="48"/>
        <v>0</v>
      </c>
      <c r="G171" s="50">
        <f t="shared" si="49"/>
        <v>12.267784879128385</v>
      </c>
      <c r="H171" s="51">
        <f t="shared" si="50"/>
        <v>3.9422149874337344E-08</v>
      </c>
      <c r="I171" s="49">
        <f t="shared" si="54"/>
        <v>313.0028340949244</v>
      </c>
      <c r="J171" s="48">
        <f t="shared" si="55"/>
        <v>40.002834094924424</v>
      </c>
      <c r="K171" s="50">
        <f t="shared" si="56"/>
        <v>-0.00283409492442388</v>
      </c>
      <c r="L171" s="50">
        <f t="shared" si="51"/>
        <v>2203.69720882247</v>
      </c>
      <c r="M171" s="50">
        <f t="shared" si="52"/>
        <v>12.276586679532706</v>
      </c>
      <c r="N171" s="51">
        <f t="shared" si="57"/>
        <v>2.529859854054391E-08</v>
      </c>
      <c r="O171" s="49">
        <f t="shared" si="58"/>
        <v>313.0208097089938</v>
      </c>
      <c r="P171" s="48">
        <f t="shared" si="59"/>
        <v>40.020809708993795</v>
      </c>
      <c r="Q171" s="50">
        <f t="shared" si="60"/>
        <v>-0.020809708993795084</v>
      </c>
      <c r="R171" s="50">
        <f t="shared" si="61"/>
        <v>2171.0499679894374</v>
      </c>
      <c r="S171" s="50">
        <f t="shared" si="53"/>
        <v>12.206435869096126</v>
      </c>
      <c r="T171" s="51">
        <f t="shared" si="62"/>
        <v>-2.514711408299559E-07</v>
      </c>
    </row>
    <row r="172" spans="1:20" s="39" customFormat="1" ht="12" thickBot="1">
      <c r="A172" s="56">
        <f t="shared" si="43"/>
        <v>4440</v>
      </c>
      <c r="B172" s="57">
        <f t="shared" si="44"/>
        <v>74</v>
      </c>
      <c r="C172" s="49">
        <f t="shared" si="46"/>
        <v>312.99182265941175</v>
      </c>
      <c r="D172" s="57">
        <f t="shared" si="45"/>
        <v>39.99182265941175</v>
      </c>
      <c r="E172" s="50">
        <f t="shared" si="47"/>
        <v>0.008177340588247262</v>
      </c>
      <c r="F172" s="50">
        <f t="shared" si="48"/>
        <v>0</v>
      </c>
      <c r="G172" s="50">
        <f t="shared" si="49"/>
        <v>12.266010882370892</v>
      </c>
      <c r="H172" s="51">
        <f t="shared" si="50"/>
        <v>3.409238527871924E-08</v>
      </c>
      <c r="I172" s="49">
        <f t="shared" si="54"/>
        <v>313.0028348538824</v>
      </c>
      <c r="J172" s="48">
        <f t="shared" si="55"/>
        <v>40.002834853882405</v>
      </c>
      <c r="K172" s="50">
        <f t="shared" si="56"/>
        <v>-0.0028348538824047864</v>
      </c>
      <c r="L172" s="50">
        <f t="shared" si="51"/>
        <v>2203.602833461487</v>
      </c>
      <c r="M172" s="50">
        <f t="shared" si="52"/>
        <v>12.274740427353972</v>
      </c>
      <c r="N172" s="51">
        <f t="shared" si="57"/>
        <v>1.975348837229087E-08</v>
      </c>
      <c r="O172" s="49">
        <f t="shared" si="58"/>
        <v>313.02080216485956</v>
      </c>
      <c r="P172" s="48">
        <f t="shared" si="59"/>
        <v>40.02080216485956</v>
      </c>
      <c r="Q172" s="50">
        <f t="shared" si="60"/>
        <v>-0.020802164859560435</v>
      </c>
      <c r="R172" s="50">
        <f t="shared" si="61"/>
        <v>2170.357004679944</v>
      </c>
      <c r="S172" s="50">
        <f t="shared" si="53"/>
        <v>12.203892804258231</v>
      </c>
      <c r="T172" s="51">
        <f t="shared" si="62"/>
        <v>-2.590774622646719E-07</v>
      </c>
    </row>
    <row r="173" spans="1:20" s="39" customFormat="1" ht="12" thickBot="1">
      <c r="A173" s="56">
        <f t="shared" si="43"/>
        <v>4470</v>
      </c>
      <c r="B173" s="57">
        <f t="shared" si="44"/>
        <v>74.5</v>
      </c>
      <c r="C173" s="49">
        <f t="shared" si="46"/>
        <v>312.99182368218334</v>
      </c>
      <c r="D173" s="57">
        <f t="shared" si="45"/>
        <v>39.99182368218334</v>
      </c>
      <c r="E173" s="50">
        <f t="shared" si="47"/>
        <v>0.008176317816662504</v>
      </c>
      <c r="F173" s="50">
        <f t="shared" si="48"/>
        <v>0</v>
      </c>
      <c r="G173" s="50">
        <f t="shared" si="49"/>
        <v>12.264476724993756</v>
      </c>
      <c r="H173" s="51">
        <f t="shared" si="50"/>
        <v>2.948318989082735E-08</v>
      </c>
      <c r="I173" s="49">
        <f t="shared" si="54"/>
        <v>313.00283544648704</v>
      </c>
      <c r="J173" s="48">
        <f t="shared" si="55"/>
        <v>40.00283544648704</v>
      </c>
      <c r="K173" s="50">
        <f t="shared" si="56"/>
        <v>-0.0028354464870403717</v>
      </c>
      <c r="L173" s="50">
        <f t="shared" si="51"/>
        <v>2203.5077949850793</v>
      </c>
      <c r="M173" s="50">
        <f t="shared" si="52"/>
        <v>12.273138731827537</v>
      </c>
      <c r="N173" s="51">
        <f t="shared" si="57"/>
        <v>1.4943132107647282E-08</v>
      </c>
      <c r="O173" s="49">
        <f t="shared" si="58"/>
        <v>313.0207943925357</v>
      </c>
      <c r="P173" s="48">
        <f t="shared" si="59"/>
        <v>40.02079439253572</v>
      </c>
      <c r="Q173" s="50">
        <f t="shared" si="60"/>
        <v>-0.020794392535719908</v>
      </c>
      <c r="R173" s="50">
        <f t="shared" si="61"/>
        <v>2169.6596121030275</v>
      </c>
      <c r="S173" s="50">
        <f t="shared" si="53"/>
        <v>12.201603438480689</v>
      </c>
      <c r="T173" s="51">
        <f t="shared" si="62"/>
        <v>-2.6592135727943213E-07</v>
      </c>
    </row>
    <row r="174" spans="1:20" s="39" customFormat="1" ht="12" thickBot="1">
      <c r="A174" s="56">
        <f t="shared" si="43"/>
        <v>4500</v>
      </c>
      <c r="B174" s="57">
        <f t="shared" si="44"/>
        <v>75</v>
      </c>
      <c r="C174" s="49">
        <f t="shared" si="46"/>
        <v>312.99182456667904</v>
      </c>
      <c r="D174" s="57">
        <f t="shared" si="45"/>
        <v>39.99182456667904</v>
      </c>
      <c r="E174" s="50">
        <f t="shared" si="47"/>
        <v>0.008175433320957382</v>
      </c>
      <c r="F174" s="50">
        <f t="shared" si="48"/>
        <v>0</v>
      </c>
      <c r="G174" s="50">
        <f t="shared" si="49"/>
        <v>12.263149981436072</v>
      </c>
      <c r="H174" s="51">
        <f t="shared" si="50"/>
        <v>2.5497144926914384E-08</v>
      </c>
      <c r="I174" s="49">
        <f t="shared" si="54"/>
        <v>313.002835894781</v>
      </c>
      <c r="J174" s="48">
        <f t="shared" si="55"/>
        <v>40.002835894781015</v>
      </c>
      <c r="K174" s="50">
        <f t="shared" si="56"/>
        <v>-0.0028358947810147583</v>
      </c>
      <c r="L174" s="50">
        <f t="shared" si="51"/>
        <v>2203.4120986661414</v>
      </c>
      <c r="M174" s="50">
        <f t="shared" si="52"/>
        <v>12.271748568473924</v>
      </c>
      <c r="N174" s="51">
        <f t="shared" si="57"/>
        <v>1.076831148539289E-08</v>
      </c>
      <c r="O174" s="49">
        <f t="shared" si="58"/>
        <v>313.020786414895</v>
      </c>
      <c r="P174" s="48">
        <f t="shared" si="59"/>
        <v>40.020786414894985</v>
      </c>
      <c r="Q174" s="50">
        <f t="shared" si="60"/>
        <v>-0.020786414894985228</v>
      </c>
      <c r="R174" s="50">
        <f t="shared" si="61"/>
        <v>2168.957801354947</v>
      </c>
      <c r="S174" s="50">
        <f t="shared" si="53"/>
        <v>12.199533684621102</v>
      </c>
      <c r="T174" s="51">
        <f t="shared" si="62"/>
        <v>-2.721052372288741E-07</v>
      </c>
    </row>
    <row r="175" spans="1:20" s="39" customFormat="1" ht="12" thickBot="1">
      <c r="A175" s="56">
        <f t="shared" si="43"/>
        <v>4530</v>
      </c>
      <c r="B175" s="57">
        <f t="shared" si="44"/>
        <v>75.5</v>
      </c>
      <c r="C175" s="49">
        <f t="shared" si="46"/>
        <v>312.9918253315934</v>
      </c>
      <c r="D175" s="57">
        <f t="shared" si="45"/>
        <v>39.99182533159342</v>
      </c>
      <c r="E175" s="50">
        <f t="shared" si="47"/>
        <v>0.008174668406581986</v>
      </c>
      <c r="F175" s="50">
        <f t="shared" si="48"/>
        <v>0</v>
      </c>
      <c r="G175" s="50">
        <f t="shared" si="49"/>
        <v>12.26200260987298</v>
      </c>
      <c r="H175" s="51">
        <f t="shared" si="50"/>
        <v>2.2050002022528545E-08</v>
      </c>
      <c r="I175" s="49">
        <f t="shared" si="54"/>
        <v>313.00283621783035</v>
      </c>
      <c r="J175" s="48">
        <f t="shared" si="55"/>
        <v>40.00283621783035</v>
      </c>
      <c r="K175" s="50">
        <f t="shared" si="56"/>
        <v>-0.0028362178303495966</v>
      </c>
      <c r="L175" s="50">
        <f t="shared" si="51"/>
        <v>2203.3157491409565</v>
      </c>
      <c r="M175" s="50">
        <f t="shared" si="52"/>
        <v>12.270541373032778</v>
      </c>
      <c r="N175" s="51">
        <f t="shared" si="57"/>
        <v>7.143208459736197E-09</v>
      </c>
      <c r="O175" s="49">
        <f t="shared" si="58"/>
        <v>313.02077825173785</v>
      </c>
      <c r="P175" s="48">
        <f t="shared" si="59"/>
        <v>40.02077825173785</v>
      </c>
      <c r="Q175" s="50">
        <f t="shared" si="60"/>
        <v>-0.02077825173785186</v>
      </c>
      <c r="R175" s="50">
        <f t="shared" si="61"/>
        <v>2168.25158290889</v>
      </c>
      <c r="S175" s="50">
        <f t="shared" si="53"/>
        <v>12.197654051400015</v>
      </c>
      <c r="T175" s="51">
        <f t="shared" si="62"/>
        <v>-2.7771770570740646E-07</v>
      </c>
    </row>
    <row r="176" spans="1:20" s="39" customFormat="1" ht="12" thickBot="1">
      <c r="A176" s="56">
        <f t="shared" si="43"/>
        <v>4560</v>
      </c>
      <c r="B176" s="57">
        <f t="shared" si="44"/>
        <v>76</v>
      </c>
      <c r="C176" s="49">
        <f t="shared" si="46"/>
        <v>312.99182599309347</v>
      </c>
      <c r="D176" s="57">
        <f t="shared" si="45"/>
        <v>39.99182599309347</v>
      </c>
      <c r="E176" s="50">
        <f t="shared" si="47"/>
        <v>0.00817400690652903</v>
      </c>
      <c r="F176" s="50">
        <f t="shared" si="48"/>
        <v>0</v>
      </c>
      <c r="G176" s="50">
        <f t="shared" si="49"/>
        <v>12.261010359793545</v>
      </c>
      <c r="H176" s="51">
        <f t="shared" si="50"/>
        <v>1.906890336998921E-08</v>
      </c>
      <c r="I176" s="49">
        <f t="shared" si="54"/>
        <v>313.0028364321266</v>
      </c>
      <c r="J176" s="48">
        <f t="shared" si="55"/>
        <v>40.00283643212663</v>
      </c>
      <c r="K176" s="50">
        <f t="shared" si="56"/>
        <v>-0.0028364321266280967</v>
      </c>
      <c r="L176" s="50">
        <f t="shared" si="51"/>
        <v>2203.2187504911585</v>
      </c>
      <c r="M176" s="50">
        <f t="shared" si="52"/>
        <v>12.269492438741544</v>
      </c>
      <c r="N176" s="51">
        <f t="shared" si="57"/>
        <v>3.993594393523752E-09</v>
      </c>
      <c r="O176" s="49">
        <f t="shared" si="58"/>
        <v>313.0207699202067</v>
      </c>
      <c r="P176" s="48">
        <f t="shared" si="59"/>
        <v>40.0207699202067</v>
      </c>
      <c r="Q176" s="50">
        <f t="shared" si="60"/>
        <v>-0.02076992020670332</v>
      </c>
      <c r="R176" s="50">
        <f t="shared" si="61"/>
        <v>2167.5409666994556</v>
      </c>
      <c r="S176" s="50">
        <f t="shared" si="53"/>
        <v>12.195939023934137</v>
      </c>
      <c r="T176" s="51">
        <f t="shared" si="62"/>
        <v>-2.828354196684427E-07</v>
      </c>
    </row>
    <row r="177" spans="1:20" s="39" customFormat="1" ht="11.25">
      <c r="A177" s="58">
        <f t="shared" si="43"/>
        <v>4590</v>
      </c>
      <c r="B177" s="59">
        <f t="shared" si="44"/>
        <v>76.5</v>
      </c>
      <c r="C177" s="61">
        <f t="shared" si="46"/>
        <v>312.9918265651606</v>
      </c>
      <c r="D177" s="59">
        <f t="shared" si="45"/>
        <v>39.99182656516058</v>
      </c>
      <c r="E177" s="62">
        <f t="shared" si="47"/>
        <v>0.008173434839420679</v>
      </c>
      <c r="F177" s="62">
        <f t="shared" si="48"/>
        <v>0</v>
      </c>
      <c r="G177" s="50">
        <f t="shared" si="49"/>
        <v>12.260152259131019</v>
      </c>
      <c r="H177" s="63">
        <f t="shared" si="50"/>
        <v>1.6490840861534847E-08</v>
      </c>
      <c r="I177" s="61">
        <f t="shared" si="54"/>
        <v>313.0028365519345</v>
      </c>
      <c r="J177" s="59">
        <f t="shared" si="55"/>
        <v>40.00283655193448</v>
      </c>
      <c r="K177" s="62">
        <f t="shared" si="56"/>
        <v>-0.002836551934478848</v>
      </c>
      <c r="L177" s="62">
        <f t="shared" si="51"/>
        <v>2203.1211063151995</v>
      </c>
      <c r="M177" s="50">
        <f t="shared" si="52"/>
        <v>12.268580395645724</v>
      </c>
      <c r="N177" s="63">
        <f t="shared" si="57"/>
        <v>1.2552657058174355E-09</v>
      </c>
      <c r="O177" s="49">
        <f t="shared" si="58"/>
        <v>313.0207614351441</v>
      </c>
      <c r="P177" s="48">
        <f t="shared" si="59"/>
        <v>40.020761435144095</v>
      </c>
      <c r="Q177" s="50">
        <f t="shared" si="60"/>
        <v>-0.02076143514409523</v>
      </c>
      <c r="R177" s="50">
        <f t="shared" si="61"/>
        <v>2166.82596219634</v>
      </c>
      <c r="S177" s="50">
        <f t="shared" si="53"/>
        <v>12.194366527783949</v>
      </c>
      <c r="T177" s="51">
        <f t="shared" si="62"/>
        <v>-2.875246996339304E-07</v>
      </c>
    </row>
    <row r="178" spans="1:20" s="39" customFormat="1" ht="11.25">
      <c r="A178" s="60">
        <f t="shared" si="43"/>
        <v>4620</v>
      </c>
      <c r="B178" s="48">
        <f t="shared" si="44"/>
        <v>77</v>
      </c>
      <c r="C178" s="48">
        <f t="shared" si="46"/>
        <v>312.9918270598858</v>
      </c>
      <c r="D178" s="48">
        <f t="shared" si="45"/>
        <v>39.99182705988579</v>
      </c>
      <c r="E178" s="48">
        <f t="shared" si="47"/>
        <v>0.008172940114206995</v>
      </c>
      <c r="F178" s="48">
        <f t="shared" si="48"/>
        <v>0</v>
      </c>
      <c r="G178" s="50">
        <f t="shared" si="49"/>
        <v>12.259410171310492</v>
      </c>
      <c r="H178" s="64">
        <f t="shared" si="50"/>
        <v>1.4261325291125461E-08</v>
      </c>
      <c r="I178" s="48">
        <f t="shared" si="54"/>
        <v>313.00283658959245</v>
      </c>
      <c r="J178" s="48">
        <f t="shared" si="55"/>
        <v>40.00283658959245</v>
      </c>
      <c r="K178" s="48">
        <f t="shared" si="56"/>
        <v>-0.0028365895924480355</v>
      </c>
      <c r="L178" s="48">
        <f t="shared" si="51"/>
        <v>2203.02281979067</v>
      </c>
      <c r="M178" s="50">
        <f t="shared" si="52"/>
        <v>12.267786759757971</v>
      </c>
      <c r="N178" s="64">
        <f t="shared" si="57"/>
        <v>-1.1273106277293394E-09</v>
      </c>
      <c r="O178" s="49">
        <f t="shared" si="58"/>
        <v>313.0207528094031</v>
      </c>
      <c r="P178" s="48">
        <f t="shared" si="59"/>
        <v>40.02075280940312</v>
      </c>
      <c r="Q178" s="50">
        <f t="shared" si="60"/>
        <v>-0.02075280940312041</v>
      </c>
      <c r="R178" s="50">
        <f t="shared" si="61"/>
        <v>2166.106578468597</v>
      </c>
      <c r="S178" s="50">
        <f t="shared" si="53"/>
        <v>12.192917464691327</v>
      </c>
      <c r="T178" s="51">
        <f t="shared" si="62"/>
        <v>-2.9184292451920914E-07</v>
      </c>
    </row>
    <row r="179" spans="10:15" ht="15">
      <c r="J179" s="33"/>
      <c r="K179" s="33"/>
      <c r="L179" s="33"/>
      <c r="M179" s="33"/>
      <c r="N179" s="33"/>
      <c r="O179" s="34"/>
    </row>
    <row r="180" spans="10:15" ht="15">
      <c r="J180" s="33"/>
      <c r="K180" s="33"/>
      <c r="L180" s="33"/>
      <c r="M180" s="33"/>
      <c r="N180" s="33"/>
      <c r="O180" s="34"/>
    </row>
    <row r="181" spans="10:15" ht="15">
      <c r="J181" s="33"/>
      <c r="K181" s="33"/>
      <c r="L181" s="33"/>
      <c r="M181" s="33"/>
      <c r="N181" s="33"/>
      <c r="O181" s="34"/>
    </row>
    <row r="182" spans="10:15" ht="15">
      <c r="J182" s="33"/>
      <c r="K182" s="33"/>
      <c r="L182" s="33"/>
      <c r="M182" s="33"/>
      <c r="N182" s="33"/>
      <c r="O182" s="34"/>
    </row>
    <row r="183" spans="10:15" ht="15">
      <c r="J183" s="33"/>
      <c r="K183" s="33"/>
      <c r="L183" s="33"/>
      <c r="M183" s="33"/>
      <c r="N183" s="33"/>
      <c r="O183" s="34"/>
    </row>
    <row r="184" spans="10:15" ht="15">
      <c r="J184" s="33"/>
      <c r="K184" s="33"/>
      <c r="L184" s="33"/>
      <c r="M184" s="33"/>
      <c r="N184" s="33"/>
      <c r="O184" s="34"/>
    </row>
    <row r="185" spans="10:15" ht="15">
      <c r="J185" s="33"/>
      <c r="K185" s="33"/>
      <c r="L185" s="33"/>
      <c r="M185" s="33"/>
      <c r="N185" s="33"/>
      <c r="O185" s="34"/>
    </row>
    <row r="186" spans="10:15" ht="15">
      <c r="J186" s="33"/>
      <c r="K186" s="33"/>
      <c r="L186" s="33"/>
      <c r="M186" s="33"/>
      <c r="N186" s="33"/>
      <c r="O186" s="34"/>
    </row>
    <row r="187" spans="10:15" ht="15">
      <c r="J187" s="33"/>
      <c r="K187" s="33"/>
      <c r="L187" s="33"/>
      <c r="M187" s="33"/>
      <c r="N187" s="33"/>
      <c r="O187" s="34"/>
    </row>
    <row r="188" spans="10:15" ht="15">
      <c r="J188" s="33"/>
      <c r="K188" s="33"/>
      <c r="L188" s="33"/>
      <c r="M188" s="33"/>
      <c r="N188" s="33"/>
      <c r="O188" s="34"/>
    </row>
    <row r="189" spans="10:15" ht="15">
      <c r="J189" s="33"/>
      <c r="K189" s="33"/>
      <c r="L189" s="33"/>
      <c r="M189" s="33"/>
      <c r="N189" s="33"/>
      <c r="O189" s="34"/>
    </row>
    <row r="190" spans="10:15" ht="15">
      <c r="J190" s="33"/>
      <c r="K190" s="33"/>
      <c r="L190" s="33"/>
      <c r="M190" s="33"/>
      <c r="N190" s="33"/>
      <c r="O190" s="34"/>
    </row>
    <row r="191" spans="10:15" ht="15">
      <c r="J191" s="35"/>
      <c r="K191" s="35"/>
      <c r="L191" s="35"/>
      <c r="M191" s="35"/>
      <c r="N191" s="35"/>
      <c r="O191" s="35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.7109375" style="0" customWidth="1"/>
    <col min="2" max="2" width="6.8515625" style="0" customWidth="1"/>
    <col min="3" max="3" width="6.421875" style="0" bestFit="1" customWidth="1"/>
    <col min="4" max="4" width="5.57421875" style="0" bestFit="1" customWidth="1"/>
    <col min="5" max="5" width="5.57421875" style="0" customWidth="1"/>
    <col min="6" max="7" width="6.421875" style="0" bestFit="1" customWidth="1"/>
    <col min="8" max="8" width="6.421875" style="0" customWidth="1"/>
    <col min="9" max="9" width="6.421875" style="0" bestFit="1" customWidth="1"/>
    <col min="10" max="10" width="5.57421875" style="0" bestFit="1" customWidth="1"/>
    <col min="11" max="11" width="5.421875" style="0" bestFit="1" customWidth="1"/>
    <col min="12" max="12" width="7.421875" style="0" bestFit="1" customWidth="1"/>
    <col min="13" max="13" width="6.421875" style="0" bestFit="1" customWidth="1"/>
    <col min="14" max="14" width="7.140625" style="0" bestFit="1" customWidth="1"/>
    <col min="15" max="15" width="6.421875" style="0" bestFit="1" customWidth="1"/>
    <col min="16" max="16" width="5.57421875" style="0" bestFit="1" customWidth="1"/>
    <col min="17" max="17" width="5.421875" style="0" bestFit="1" customWidth="1"/>
    <col min="18" max="18" width="7.421875" style="0" bestFit="1" customWidth="1"/>
    <col min="19" max="19" width="6.421875" style="0" customWidth="1"/>
    <col min="20" max="20" width="7.140625" style="0" bestFit="1" customWidth="1"/>
  </cols>
  <sheetData>
    <row r="1" spans="1:3" ht="15">
      <c r="A1" s="1" t="s">
        <v>92</v>
      </c>
      <c r="B1" s="1"/>
      <c r="C1" s="1"/>
    </row>
    <row r="3" spans="1:5" ht="15">
      <c r="A3" t="s">
        <v>17</v>
      </c>
      <c r="B3">
        <v>4186</v>
      </c>
      <c r="C3" t="s">
        <v>52</v>
      </c>
      <c r="E3" s="1" t="s">
        <v>33</v>
      </c>
    </row>
    <row r="4" spans="1:5" ht="15">
      <c r="A4" t="s">
        <v>9</v>
      </c>
      <c r="B4">
        <v>200</v>
      </c>
      <c r="C4" t="s">
        <v>53</v>
      </c>
      <c r="E4" t="s">
        <v>98</v>
      </c>
    </row>
    <row r="5" spans="1:5" ht="15">
      <c r="A5" t="s">
        <v>30</v>
      </c>
      <c r="B5">
        <v>293</v>
      </c>
      <c r="C5" t="s">
        <v>60</v>
      </c>
      <c r="E5" t="s">
        <v>99</v>
      </c>
    </row>
    <row r="6" spans="1:5" ht="15">
      <c r="A6" t="s">
        <v>47</v>
      </c>
      <c r="B6">
        <f>273+15</f>
        <v>288</v>
      </c>
      <c r="C6" t="s">
        <v>60</v>
      </c>
      <c r="E6" t="s">
        <v>100</v>
      </c>
    </row>
    <row r="7" spans="1:3" ht="15">
      <c r="A7" t="s">
        <v>71</v>
      </c>
      <c r="B7">
        <v>313</v>
      </c>
      <c r="C7" t="s">
        <v>60</v>
      </c>
    </row>
    <row r="8" spans="1:5" ht="15">
      <c r="A8" t="s">
        <v>16</v>
      </c>
      <c r="B8">
        <f>B13*B3</f>
        <v>11566.755200000001</v>
      </c>
      <c r="E8" t="s">
        <v>101</v>
      </c>
    </row>
    <row r="9" spans="1:3" ht="15">
      <c r="A9" t="s">
        <v>84</v>
      </c>
      <c r="B9">
        <v>0.2</v>
      </c>
      <c r="C9" t="s">
        <v>4</v>
      </c>
    </row>
    <row r="10" spans="1:5" ht="15">
      <c r="A10" t="s">
        <v>51</v>
      </c>
      <c r="B10">
        <v>0.2</v>
      </c>
      <c r="C10" t="s">
        <v>4</v>
      </c>
      <c r="E10" t="s">
        <v>44</v>
      </c>
    </row>
    <row r="11" spans="1:5" ht="15">
      <c r="A11" t="s">
        <v>1</v>
      </c>
      <c r="B11">
        <f>2*3.14*B9^2/4+3.14*B9*B10</f>
        <v>0.1884</v>
      </c>
      <c r="C11" t="s">
        <v>5</v>
      </c>
      <c r="E11" t="s">
        <v>43</v>
      </c>
    </row>
    <row r="12" spans="1:16" ht="15">
      <c r="A12" t="s">
        <v>6</v>
      </c>
      <c r="B12">
        <f>3.14*(B9-B14*2)^2/4*B10-2*3.14*B9^2/4*B14</f>
        <v>0.0027632000000000004</v>
      </c>
      <c r="C12" t="s">
        <v>7</v>
      </c>
      <c r="P12" t="s">
        <v>65</v>
      </c>
    </row>
    <row r="13" spans="1:3" ht="15">
      <c r="A13" t="s">
        <v>4</v>
      </c>
      <c r="B13">
        <f>1000*B12</f>
        <v>2.7632000000000003</v>
      </c>
      <c r="C13" t="s">
        <v>8</v>
      </c>
    </row>
    <row r="14" spans="1:3" ht="15">
      <c r="A14" t="s">
        <v>66</v>
      </c>
      <c r="B14">
        <v>0.02</v>
      </c>
      <c r="C14" t="s">
        <v>4</v>
      </c>
    </row>
    <row r="15" spans="1:3" ht="15">
      <c r="A15" t="s">
        <v>67</v>
      </c>
      <c r="B15">
        <v>0.04</v>
      </c>
      <c r="C15" t="s">
        <v>68</v>
      </c>
    </row>
    <row r="16" spans="1:5" ht="15">
      <c r="A16" t="s">
        <v>85</v>
      </c>
      <c r="B16">
        <v>20</v>
      </c>
      <c r="E16" t="s">
        <v>88</v>
      </c>
    </row>
    <row r="17" spans="1:7" ht="15">
      <c r="A17" t="s">
        <v>86</v>
      </c>
      <c r="B17">
        <v>400</v>
      </c>
      <c r="E17" t="s">
        <v>87</v>
      </c>
      <c r="G17" s="36">
        <f>1/(B18*B11)</f>
        <v>1.8099547511312217</v>
      </c>
    </row>
    <row r="18" spans="1:3" ht="15">
      <c r="A18" t="s">
        <v>29</v>
      </c>
      <c r="B18" s="38">
        <f>B14/(B11*B15)+1/(B11*$B$16)+1/(B11*$B$17)</f>
        <v>2.9325902335456475</v>
      </c>
      <c r="C18" t="s">
        <v>54</v>
      </c>
    </row>
    <row r="19" spans="1:4" ht="15">
      <c r="A19" s="10" t="s">
        <v>80</v>
      </c>
      <c r="B19" s="37">
        <v>0</v>
      </c>
      <c r="C19" s="37">
        <v>0.006</v>
      </c>
      <c r="D19" s="10">
        <v>0.03</v>
      </c>
    </row>
    <row r="20" spans="1:2" ht="15">
      <c r="A20" s="10" t="s">
        <v>83</v>
      </c>
      <c r="B20" s="10">
        <f>B4</f>
        <v>200</v>
      </c>
    </row>
    <row r="21" spans="1:3" ht="15.75" thickBot="1">
      <c r="A21" t="s">
        <v>38</v>
      </c>
      <c r="B21">
        <v>30</v>
      </c>
      <c r="C21" t="s">
        <v>55</v>
      </c>
    </row>
    <row r="22" spans="3:20" s="39" customFormat="1" ht="12" thickBot="1">
      <c r="C22" s="40" t="s">
        <v>91</v>
      </c>
      <c r="D22" s="41"/>
      <c r="E22" s="41"/>
      <c r="F22" s="41"/>
      <c r="G22" s="41"/>
      <c r="H22" s="42"/>
      <c r="I22" s="40" t="s">
        <v>89</v>
      </c>
      <c r="J22" s="41"/>
      <c r="K22" s="41"/>
      <c r="L22" s="41"/>
      <c r="M22" s="41"/>
      <c r="N22" s="42"/>
      <c r="O22" s="40" t="s">
        <v>90</v>
      </c>
      <c r="P22" s="41"/>
      <c r="Q22" s="41"/>
      <c r="R22" s="41"/>
      <c r="S22" s="41"/>
      <c r="T22" s="42"/>
    </row>
    <row r="23" spans="1:20" s="39" customFormat="1" ht="11.25">
      <c r="A23" s="43" t="s">
        <v>27</v>
      </c>
      <c r="B23" s="44" t="s">
        <v>48</v>
      </c>
      <c r="C23" s="43" t="s">
        <v>20</v>
      </c>
      <c r="D23" s="43" t="s">
        <v>20</v>
      </c>
      <c r="E23" s="45" t="s">
        <v>74</v>
      </c>
      <c r="F23" s="45" t="s">
        <v>97</v>
      </c>
      <c r="G23" s="45" t="s">
        <v>9</v>
      </c>
      <c r="H23" s="46" t="s">
        <v>41</v>
      </c>
      <c r="I23" s="43" t="s">
        <v>20</v>
      </c>
      <c r="J23" s="43" t="s">
        <v>20</v>
      </c>
      <c r="K23" s="45" t="s">
        <v>74</v>
      </c>
      <c r="L23" s="45" t="s">
        <v>97</v>
      </c>
      <c r="M23" s="45" t="s">
        <v>9</v>
      </c>
      <c r="N23" s="46" t="s">
        <v>41</v>
      </c>
      <c r="O23" s="43" t="s">
        <v>20</v>
      </c>
      <c r="P23" s="43" t="s">
        <v>20</v>
      </c>
      <c r="Q23" s="45" t="s">
        <v>74</v>
      </c>
      <c r="R23" s="45" t="s">
        <v>97</v>
      </c>
      <c r="S23" s="45" t="s">
        <v>9</v>
      </c>
      <c r="T23" s="46" t="s">
        <v>41</v>
      </c>
    </row>
    <row r="24" spans="1:20" s="39" customFormat="1" ht="11.25">
      <c r="A24" s="47">
        <v>0</v>
      </c>
      <c r="B24" s="48">
        <f>A24/60</f>
        <v>0</v>
      </c>
      <c r="C24" s="49">
        <v>293</v>
      </c>
      <c r="D24" s="48">
        <f>C24-273</f>
        <v>20</v>
      </c>
      <c r="E24" s="50">
        <f>$B$7-C24</f>
        <v>20</v>
      </c>
      <c r="F24" s="50">
        <v>0</v>
      </c>
      <c r="G24" s="50">
        <f>IF($B$20*E24+$B$19*F24&gt;$B$4,$B$4,$B$20*E24+$B$19*F24)</f>
        <v>200</v>
      </c>
      <c r="H24" s="51">
        <f>(G24-(C24-$B$5)/$B$18)/$B$8</f>
        <v>0.017290933934522967</v>
      </c>
      <c r="I24" s="49">
        <v>293</v>
      </c>
      <c r="J24" s="48">
        <f>I24-273</f>
        <v>20</v>
      </c>
      <c r="K24" s="50">
        <f>$B$7-I24</f>
        <v>20</v>
      </c>
      <c r="L24" s="50">
        <v>0</v>
      </c>
      <c r="M24" s="50">
        <f>IF($B$20*K24+$C$19*L24&gt;$B$4,$B$4,$B$20*K24+$C$19*L24)</f>
        <v>200</v>
      </c>
      <c r="N24" s="51">
        <f>(M24-(I24-$B$5)/$B$18)/$B$8</f>
        <v>0.017290933934522967</v>
      </c>
      <c r="O24" s="49">
        <v>293</v>
      </c>
      <c r="P24" s="48">
        <f>O24-273</f>
        <v>20</v>
      </c>
      <c r="Q24" s="50">
        <f>$B$7-O24</f>
        <v>20</v>
      </c>
      <c r="R24" s="50">
        <v>0</v>
      </c>
      <c r="S24" s="50">
        <f>IF($B$20*Q24+$D$19*R24&gt;$B$4,$B$4,$B$20*Q24+$D$19*R24)</f>
        <v>200</v>
      </c>
      <c r="T24" s="51">
        <f>(S24-(O24-$B$5)/$B$18)/$B$8</f>
        <v>0.017290933934522967</v>
      </c>
    </row>
    <row r="25" spans="1:20" s="39" customFormat="1" ht="11.25">
      <c r="A25" s="47">
        <f>B21</f>
        <v>30</v>
      </c>
      <c r="B25" s="48">
        <f aca="true" t="shared" si="0" ref="B25:B63">A25/60</f>
        <v>0.5</v>
      </c>
      <c r="C25" s="49">
        <f aca="true" t="shared" si="1" ref="C25:C56">C24+H24*$B$21</f>
        <v>293.5187280180357</v>
      </c>
      <c r="D25" s="48">
        <f aca="true" t="shared" si="2" ref="D25:D63">C25-273</f>
        <v>20.518728018035688</v>
      </c>
      <c r="E25" s="50">
        <f aca="true" t="shared" si="3" ref="E25:E88">$B$7-C25</f>
        <v>19.481271981964312</v>
      </c>
      <c r="F25" s="50">
        <f aca="true" t="shared" si="4" ref="F25:F56">F24+$B$19*E24*A25</f>
        <v>0</v>
      </c>
      <c r="G25" s="50">
        <f aca="true" t="shared" si="5" ref="G25:G88">IF($B$20*E25+$B$19*F25&gt;$B$4,$B$4,$B$20*E25+$B$19*F25)</f>
        <v>200</v>
      </c>
      <c r="H25" s="51">
        <f aca="true" t="shared" si="6" ref="H25:H88">(G25-(C25-$B$5)/$B$18)/$B$8</f>
        <v>0.01727564149477594</v>
      </c>
      <c r="I25" s="49">
        <f>I24+N24*$B$21</f>
        <v>293.5187280180357</v>
      </c>
      <c r="J25" s="48">
        <f>I25-273</f>
        <v>20.518728018035688</v>
      </c>
      <c r="K25" s="50">
        <f>$B$7-I25</f>
        <v>19.481271981964312</v>
      </c>
      <c r="L25" s="50">
        <f aca="true" t="shared" si="7" ref="L25:L56">L24+$C$19*K24*A25</f>
        <v>3.5999999999999996</v>
      </c>
      <c r="M25" s="50">
        <f aca="true" t="shared" si="8" ref="M25:M88">IF($B$20*K25+$C$19*L25&gt;$B$4,$B$4,$B$20*K25+$C$19*L25)</f>
        <v>200</v>
      </c>
      <c r="N25" s="51">
        <f>(M25-(I25-$B$5)/$B$18)/$B$8</f>
        <v>0.01727564149477594</v>
      </c>
      <c r="O25" s="49">
        <f>O24+T24*$B$21</f>
        <v>293.5187280180357</v>
      </c>
      <c r="P25" s="48">
        <f>O25-273</f>
        <v>20.518728018035688</v>
      </c>
      <c r="Q25" s="50">
        <f>$B$7-O25</f>
        <v>19.481271981964312</v>
      </c>
      <c r="R25" s="50">
        <f>R24+$C$19*Q24*A25</f>
        <v>3.5999999999999996</v>
      </c>
      <c r="S25" s="50">
        <f aca="true" t="shared" si="9" ref="S25:S88">IF($B$20*Q25+$D$19*R25&gt;$B$4,$B$4,$B$20*Q25+$D$19*R25)</f>
        <v>200</v>
      </c>
      <c r="T25" s="51">
        <f>(S25-(O25-$B$5)/$B$18)/$B$8</f>
        <v>0.01727564149477594</v>
      </c>
    </row>
    <row r="26" spans="1:20" s="39" customFormat="1" ht="11.25">
      <c r="A26" s="47">
        <f aca="true" t="shared" si="10" ref="A26:A63">A25+$B$21</f>
        <v>60</v>
      </c>
      <c r="B26" s="48">
        <f t="shared" si="0"/>
        <v>1</v>
      </c>
      <c r="C26" s="49">
        <f t="shared" si="1"/>
        <v>294.03699726287897</v>
      </c>
      <c r="D26" s="48">
        <f t="shared" si="2"/>
        <v>21.03699726287897</v>
      </c>
      <c r="E26" s="50">
        <f t="shared" si="3"/>
        <v>18.96300273712103</v>
      </c>
      <c r="F26" s="50">
        <f t="shared" si="4"/>
        <v>0</v>
      </c>
      <c r="G26" s="50">
        <f t="shared" si="5"/>
        <v>200</v>
      </c>
      <c r="H26" s="51">
        <f t="shared" si="6"/>
        <v>0.017260362579961365</v>
      </c>
      <c r="I26" s="49">
        <f aca="true" t="shared" si="11" ref="I26:I34">I25+N25*$B$21</f>
        <v>294.03699726287897</v>
      </c>
      <c r="J26" s="48">
        <f aca="true" t="shared" si="12" ref="J26:J34">I26-273</f>
        <v>21.03699726287897</v>
      </c>
      <c r="K26" s="50">
        <f aca="true" t="shared" si="13" ref="K26:K34">$B$7-I26</f>
        <v>18.96300273712103</v>
      </c>
      <c r="L26" s="50">
        <f t="shared" si="7"/>
        <v>10.613257913507152</v>
      </c>
      <c r="M26" s="50">
        <f t="shared" si="8"/>
        <v>200</v>
      </c>
      <c r="N26" s="51">
        <f aca="true" t="shared" si="14" ref="N26:N34">(M26-(I26-$B$5)/$B$18)/$B$8</f>
        <v>0.017260362579961365</v>
      </c>
      <c r="O26" s="49">
        <f aca="true" t="shared" si="15" ref="O26:O35">O25+T25*$B$21</f>
        <v>294.03699726287897</v>
      </c>
      <c r="P26" s="48">
        <f aca="true" t="shared" si="16" ref="P26:P89">O26-273</f>
        <v>21.03699726287897</v>
      </c>
      <c r="Q26" s="50">
        <f aca="true" t="shared" si="17" ref="Q26:Q35">$B$7-O26</f>
        <v>18.96300273712103</v>
      </c>
      <c r="R26" s="50">
        <f aca="true" t="shared" si="18" ref="R26:R89">R25+$C$19*Q25*A26</f>
        <v>10.613257913507152</v>
      </c>
      <c r="S26" s="50">
        <f t="shared" si="9"/>
        <v>200</v>
      </c>
      <c r="T26" s="51">
        <f aca="true" t="shared" si="19" ref="T26:T35">(S26-(O26-$B$5)/$B$18)/$B$8</f>
        <v>0.017260362579961365</v>
      </c>
    </row>
    <row r="27" spans="1:20" s="39" customFormat="1" ht="11.25">
      <c r="A27" s="47">
        <f t="shared" si="10"/>
        <v>90</v>
      </c>
      <c r="B27" s="48">
        <f t="shared" si="0"/>
        <v>1.5</v>
      </c>
      <c r="C27" s="49">
        <f t="shared" si="1"/>
        <v>294.5548081402778</v>
      </c>
      <c r="D27" s="48">
        <f t="shared" si="2"/>
        <v>21.554808140277828</v>
      </c>
      <c r="E27" s="50">
        <f t="shared" si="3"/>
        <v>18.445191859722172</v>
      </c>
      <c r="F27" s="50">
        <f t="shared" si="4"/>
        <v>0</v>
      </c>
      <c r="G27" s="50">
        <f t="shared" si="5"/>
        <v>200</v>
      </c>
      <c r="H27" s="51">
        <f t="shared" si="6"/>
        <v>0.01724509717811752</v>
      </c>
      <c r="I27" s="49">
        <f t="shared" si="11"/>
        <v>294.5548081402778</v>
      </c>
      <c r="J27" s="48">
        <f t="shared" si="12"/>
        <v>21.554808140277828</v>
      </c>
      <c r="K27" s="50">
        <f t="shared" si="13"/>
        <v>18.445191859722172</v>
      </c>
      <c r="L27" s="50">
        <f t="shared" si="7"/>
        <v>20.85327939155251</v>
      </c>
      <c r="M27" s="50">
        <f t="shared" si="8"/>
        <v>200</v>
      </c>
      <c r="N27" s="51">
        <f t="shared" si="14"/>
        <v>0.01724509717811752</v>
      </c>
      <c r="O27" s="49">
        <f t="shared" si="15"/>
        <v>294.5548081402778</v>
      </c>
      <c r="P27" s="48">
        <f t="shared" si="16"/>
        <v>21.554808140277828</v>
      </c>
      <c r="Q27" s="50">
        <f t="shared" si="17"/>
        <v>18.445191859722172</v>
      </c>
      <c r="R27" s="50">
        <f t="shared" si="18"/>
        <v>20.85327939155251</v>
      </c>
      <c r="S27" s="50">
        <f t="shared" si="9"/>
        <v>200</v>
      </c>
      <c r="T27" s="51">
        <f t="shared" si="19"/>
        <v>0.01724509717811752</v>
      </c>
    </row>
    <row r="28" spans="1:20" s="39" customFormat="1" ht="11.25">
      <c r="A28" s="47">
        <f t="shared" si="10"/>
        <v>120</v>
      </c>
      <c r="B28" s="48">
        <f t="shared" si="0"/>
        <v>2</v>
      </c>
      <c r="C28" s="49">
        <f t="shared" si="1"/>
        <v>295.07216105562134</v>
      </c>
      <c r="D28" s="48">
        <f t="shared" si="2"/>
        <v>22.072161055621336</v>
      </c>
      <c r="E28" s="50">
        <f t="shared" si="3"/>
        <v>17.927838944378664</v>
      </c>
      <c r="F28" s="50">
        <f t="shared" si="4"/>
        <v>0</v>
      </c>
      <c r="G28" s="50">
        <f t="shared" si="5"/>
        <v>200</v>
      </c>
      <c r="H28" s="51">
        <f t="shared" si="6"/>
        <v>0.01722984527729328</v>
      </c>
      <c r="I28" s="49">
        <f t="shared" si="11"/>
        <v>295.07216105562134</v>
      </c>
      <c r="J28" s="48">
        <f t="shared" si="12"/>
        <v>22.072161055621336</v>
      </c>
      <c r="K28" s="50">
        <f t="shared" si="13"/>
        <v>17.927838944378664</v>
      </c>
      <c r="L28" s="50">
        <f t="shared" si="7"/>
        <v>34.13381753055248</v>
      </c>
      <c r="M28" s="50">
        <f t="shared" si="8"/>
        <v>200</v>
      </c>
      <c r="N28" s="51">
        <f t="shared" si="14"/>
        <v>0.01722984527729328</v>
      </c>
      <c r="O28" s="49">
        <f t="shared" si="15"/>
        <v>295.07216105562134</v>
      </c>
      <c r="P28" s="48">
        <f t="shared" si="16"/>
        <v>22.072161055621336</v>
      </c>
      <c r="Q28" s="50">
        <f t="shared" si="17"/>
        <v>17.927838944378664</v>
      </c>
      <c r="R28" s="50">
        <f t="shared" si="18"/>
        <v>34.13381753055248</v>
      </c>
      <c r="S28" s="50">
        <f t="shared" si="9"/>
        <v>200</v>
      </c>
      <c r="T28" s="51">
        <f t="shared" si="19"/>
        <v>0.01722984527729328</v>
      </c>
    </row>
    <row r="29" spans="1:20" s="39" customFormat="1" ht="11.25">
      <c r="A29" s="47">
        <f t="shared" si="10"/>
        <v>150</v>
      </c>
      <c r="B29" s="48">
        <f t="shared" si="0"/>
        <v>2.5</v>
      </c>
      <c r="C29" s="49">
        <f t="shared" si="1"/>
        <v>295.5890564139401</v>
      </c>
      <c r="D29" s="48">
        <f t="shared" si="2"/>
        <v>22.589056413940114</v>
      </c>
      <c r="E29" s="50">
        <f t="shared" si="3"/>
        <v>17.410943586059886</v>
      </c>
      <c r="F29" s="50">
        <f t="shared" si="4"/>
        <v>0</v>
      </c>
      <c r="G29" s="50">
        <f t="shared" si="5"/>
        <v>200</v>
      </c>
      <c r="H29" s="51">
        <f t="shared" si="6"/>
        <v>0.017214606865548068</v>
      </c>
      <c r="I29" s="49">
        <f t="shared" si="11"/>
        <v>295.5890564139401</v>
      </c>
      <c r="J29" s="48">
        <f t="shared" si="12"/>
        <v>22.589056413940114</v>
      </c>
      <c r="K29" s="50">
        <f t="shared" si="13"/>
        <v>17.410943586059886</v>
      </c>
      <c r="L29" s="50">
        <f t="shared" si="7"/>
        <v>50.26887258049328</v>
      </c>
      <c r="M29" s="50">
        <f t="shared" si="8"/>
        <v>200</v>
      </c>
      <c r="N29" s="51">
        <f t="shared" si="14"/>
        <v>0.017214606865548068</v>
      </c>
      <c r="O29" s="49">
        <f t="shared" si="15"/>
        <v>295.5890564139401</v>
      </c>
      <c r="P29" s="48">
        <f t="shared" si="16"/>
        <v>22.589056413940114</v>
      </c>
      <c r="Q29" s="50">
        <f t="shared" si="17"/>
        <v>17.410943586059886</v>
      </c>
      <c r="R29" s="50">
        <f t="shared" si="18"/>
        <v>50.26887258049328</v>
      </c>
      <c r="S29" s="50">
        <f t="shared" si="9"/>
        <v>200</v>
      </c>
      <c r="T29" s="51">
        <f t="shared" si="19"/>
        <v>0.017214606865548068</v>
      </c>
    </row>
    <row r="30" spans="1:20" s="39" customFormat="1" ht="11.25">
      <c r="A30" s="47">
        <f t="shared" si="10"/>
        <v>180</v>
      </c>
      <c r="B30" s="48">
        <f t="shared" si="0"/>
        <v>3</v>
      </c>
      <c r="C30" s="49">
        <f t="shared" si="1"/>
        <v>296.10549461990655</v>
      </c>
      <c r="D30" s="48">
        <f t="shared" si="2"/>
        <v>23.10549461990655</v>
      </c>
      <c r="E30" s="50">
        <f t="shared" si="3"/>
        <v>16.89450538009345</v>
      </c>
      <c r="F30" s="50">
        <f t="shared" si="4"/>
        <v>0</v>
      </c>
      <c r="G30" s="50">
        <f t="shared" si="5"/>
        <v>200</v>
      </c>
      <c r="H30" s="51">
        <f t="shared" si="6"/>
        <v>0.017199381930951878</v>
      </c>
      <c r="I30" s="49">
        <f t="shared" si="11"/>
        <v>296.10549461990655</v>
      </c>
      <c r="J30" s="48">
        <f t="shared" si="12"/>
        <v>23.10549461990655</v>
      </c>
      <c r="K30" s="50">
        <f t="shared" si="13"/>
        <v>16.89450538009345</v>
      </c>
      <c r="L30" s="50">
        <f t="shared" si="7"/>
        <v>69.07269165343796</v>
      </c>
      <c r="M30" s="50">
        <f t="shared" si="8"/>
        <v>200</v>
      </c>
      <c r="N30" s="51">
        <f t="shared" si="14"/>
        <v>0.017199381930951878</v>
      </c>
      <c r="O30" s="49">
        <f t="shared" si="15"/>
        <v>296.10549461990655</v>
      </c>
      <c r="P30" s="48">
        <f t="shared" si="16"/>
        <v>23.10549461990655</v>
      </c>
      <c r="Q30" s="50">
        <f t="shared" si="17"/>
        <v>16.89450538009345</v>
      </c>
      <c r="R30" s="50">
        <f t="shared" si="18"/>
        <v>69.07269165343796</v>
      </c>
      <c r="S30" s="50">
        <f t="shared" si="9"/>
        <v>200</v>
      </c>
      <c r="T30" s="51">
        <f t="shared" si="19"/>
        <v>0.017199381930951878</v>
      </c>
    </row>
    <row r="31" spans="1:20" s="39" customFormat="1" ht="11.25">
      <c r="A31" s="47">
        <f t="shared" si="10"/>
        <v>210</v>
      </c>
      <c r="B31" s="48">
        <f t="shared" si="0"/>
        <v>3.5</v>
      </c>
      <c r="C31" s="49">
        <f t="shared" si="1"/>
        <v>296.6214760778351</v>
      </c>
      <c r="D31" s="48">
        <f t="shared" si="2"/>
        <v>23.621476077835098</v>
      </c>
      <c r="E31" s="50">
        <f t="shared" si="3"/>
        <v>16.378523922164902</v>
      </c>
      <c r="F31" s="50">
        <f t="shared" si="4"/>
        <v>0</v>
      </c>
      <c r="G31" s="50">
        <f t="shared" si="5"/>
        <v>200</v>
      </c>
      <c r="H31" s="51">
        <f t="shared" si="6"/>
        <v>0.01718417046158527</v>
      </c>
      <c r="I31" s="49">
        <f t="shared" si="11"/>
        <v>296.6214760778351</v>
      </c>
      <c r="J31" s="48">
        <f t="shared" si="12"/>
        <v>23.621476077835098</v>
      </c>
      <c r="K31" s="50">
        <f t="shared" si="13"/>
        <v>16.378523922164902</v>
      </c>
      <c r="L31" s="50">
        <f t="shared" si="7"/>
        <v>90.35976843235571</v>
      </c>
      <c r="M31" s="50">
        <f t="shared" si="8"/>
        <v>200</v>
      </c>
      <c r="N31" s="51">
        <f t="shared" si="14"/>
        <v>0.01718417046158527</v>
      </c>
      <c r="O31" s="49">
        <f t="shared" si="15"/>
        <v>296.6214760778351</v>
      </c>
      <c r="P31" s="48">
        <f t="shared" si="16"/>
        <v>23.621476077835098</v>
      </c>
      <c r="Q31" s="50">
        <f t="shared" si="17"/>
        <v>16.378523922164902</v>
      </c>
      <c r="R31" s="50">
        <f t="shared" si="18"/>
        <v>90.35976843235571</v>
      </c>
      <c r="S31" s="50">
        <f t="shared" si="9"/>
        <v>200</v>
      </c>
      <c r="T31" s="51">
        <f t="shared" si="19"/>
        <v>0.01718417046158527</v>
      </c>
    </row>
    <row r="32" spans="1:20" s="39" customFormat="1" ht="11.25">
      <c r="A32" s="52">
        <f t="shared" si="10"/>
        <v>240</v>
      </c>
      <c r="B32" s="53">
        <f t="shared" si="0"/>
        <v>4</v>
      </c>
      <c r="C32" s="49">
        <f t="shared" si="1"/>
        <v>297.13700119168266</v>
      </c>
      <c r="D32" s="53">
        <f t="shared" si="2"/>
        <v>24.137001191682657</v>
      </c>
      <c r="E32" s="50">
        <f t="shared" si="3"/>
        <v>15.862998808317343</v>
      </c>
      <c r="F32" s="50">
        <f t="shared" si="4"/>
        <v>0</v>
      </c>
      <c r="G32" s="50">
        <f t="shared" si="5"/>
        <v>200</v>
      </c>
      <c r="H32" s="51">
        <f t="shared" si="6"/>
        <v>0.017168972445539315</v>
      </c>
      <c r="I32" s="49">
        <f t="shared" si="11"/>
        <v>297.13700119168266</v>
      </c>
      <c r="J32" s="48">
        <f t="shared" si="12"/>
        <v>24.137001191682657</v>
      </c>
      <c r="K32" s="50">
        <f t="shared" si="13"/>
        <v>15.862998808317343</v>
      </c>
      <c r="L32" s="50">
        <f t="shared" si="7"/>
        <v>113.94484288027317</v>
      </c>
      <c r="M32" s="50">
        <f t="shared" si="8"/>
        <v>200</v>
      </c>
      <c r="N32" s="51">
        <f t="shared" si="14"/>
        <v>0.017168972445539315</v>
      </c>
      <c r="O32" s="49">
        <f t="shared" si="15"/>
        <v>297.13700119168266</v>
      </c>
      <c r="P32" s="48">
        <f t="shared" si="16"/>
        <v>24.137001191682657</v>
      </c>
      <c r="Q32" s="50">
        <f t="shared" si="17"/>
        <v>15.862998808317343</v>
      </c>
      <c r="R32" s="50">
        <f t="shared" si="18"/>
        <v>113.94484288027317</v>
      </c>
      <c r="S32" s="50">
        <f t="shared" si="9"/>
        <v>200</v>
      </c>
      <c r="T32" s="51">
        <f t="shared" si="19"/>
        <v>0.017168972445539315</v>
      </c>
    </row>
    <row r="33" spans="1:20" s="39" customFormat="1" ht="11.25">
      <c r="A33" s="47">
        <f t="shared" si="10"/>
        <v>270</v>
      </c>
      <c r="B33" s="48">
        <f t="shared" si="0"/>
        <v>4.5</v>
      </c>
      <c r="C33" s="49">
        <f t="shared" si="1"/>
        <v>297.6520703650488</v>
      </c>
      <c r="D33" s="48">
        <f t="shared" si="2"/>
        <v>24.652070365048814</v>
      </c>
      <c r="E33" s="50">
        <f t="shared" si="3"/>
        <v>15.347929634951186</v>
      </c>
      <c r="F33" s="50">
        <f t="shared" si="4"/>
        <v>0</v>
      </c>
      <c r="G33" s="50">
        <f t="shared" si="5"/>
        <v>200</v>
      </c>
      <c r="H33" s="51">
        <f t="shared" si="6"/>
        <v>0.017153787870915645</v>
      </c>
      <c r="I33" s="49">
        <f t="shared" si="11"/>
        <v>297.6520703650488</v>
      </c>
      <c r="J33" s="48">
        <f t="shared" si="12"/>
        <v>24.652070365048814</v>
      </c>
      <c r="K33" s="50">
        <f t="shared" si="13"/>
        <v>15.347929634951186</v>
      </c>
      <c r="L33" s="50">
        <f t="shared" si="7"/>
        <v>139.64290094974726</v>
      </c>
      <c r="M33" s="50">
        <f t="shared" si="8"/>
        <v>200</v>
      </c>
      <c r="N33" s="51">
        <f t="shared" si="14"/>
        <v>0.017153787870915645</v>
      </c>
      <c r="O33" s="49">
        <f t="shared" si="15"/>
        <v>297.6520703650488</v>
      </c>
      <c r="P33" s="48">
        <f t="shared" si="16"/>
        <v>24.652070365048814</v>
      </c>
      <c r="Q33" s="50">
        <f t="shared" si="17"/>
        <v>15.347929634951186</v>
      </c>
      <c r="R33" s="50">
        <f t="shared" si="18"/>
        <v>139.64290094974726</v>
      </c>
      <c r="S33" s="50">
        <f t="shared" si="9"/>
        <v>200</v>
      </c>
      <c r="T33" s="51">
        <f t="shared" si="19"/>
        <v>0.017153787870915645</v>
      </c>
    </row>
    <row r="34" spans="1:20" s="39" customFormat="1" ht="11.25">
      <c r="A34" s="47">
        <f t="shared" si="10"/>
        <v>300</v>
      </c>
      <c r="B34" s="48">
        <f t="shared" si="0"/>
        <v>5</v>
      </c>
      <c r="C34" s="49">
        <f t="shared" si="1"/>
        <v>298.1666840011763</v>
      </c>
      <c r="D34" s="48">
        <f t="shared" si="2"/>
        <v>25.166684001176293</v>
      </c>
      <c r="E34" s="50">
        <f t="shared" si="3"/>
        <v>14.833315998823707</v>
      </c>
      <c r="F34" s="50">
        <f t="shared" si="4"/>
        <v>0</v>
      </c>
      <c r="G34" s="50">
        <f t="shared" si="5"/>
        <v>200</v>
      </c>
      <c r="H34" s="51">
        <f t="shared" si="6"/>
        <v>0.0171386167258264</v>
      </c>
      <c r="I34" s="49">
        <f t="shared" si="11"/>
        <v>298.1666840011763</v>
      </c>
      <c r="J34" s="48">
        <f t="shared" si="12"/>
        <v>25.166684001176293</v>
      </c>
      <c r="K34" s="50">
        <f t="shared" si="13"/>
        <v>14.833315998823707</v>
      </c>
      <c r="L34" s="50">
        <f t="shared" si="7"/>
        <v>167.2691742926594</v>
      </c>
      <c r="M34" s="50">
        <f t="shared" si="8"/>
        <v>200</v>
      </c>
      <c r="N34" s="51">
        <f t="shared" si="14"/>
        <v>0.0171386167258264</v>
      </c>
      <c r="O34" s="49">
        <f t="shared" si="15"/>
        <v>298.1666840011763</v>
      </c>
      <c r="P34" s="48">
        <f t="shared" si="16"/>
        <v>25.166684001176293</v>
      </c>
      <c r="Q34" s="50">
        <f t="shared" si="17"/>
        <v>14.833315998823707</v>
      </c>
      <c r="R34" s="50">
        <f t="shared" si="18"/>
        <v>167.2691742926594</v>
      </c>
      <c r="S34" s="50">
        <f t="shared" si="9"/>
        <v>200</v>
      </c>
      <c r="T34" s="51">
        <f t="shared" si="19"/>
        <v>0.0171386167258264</v>
      </c>
    </row>
    <row r="35" spans="1:20" s="39" customFormat="1" ht="11.25">
      <c r="A35" s="47">
        <f t="shared" si="10"/>
        <v>330</v>
      </c>
      <c r="B35" s="48">
        <f t="shared" si="0"/>
        <v>5.5</v>
      </c>
      <c r="C35" s="49">
        <f t="shared" si="1"/>
        <v>298.68084250295107</v>
      </c>
      <c r="D35" s="48">
        <f t="shared" si="2"/>
        <v>25.680842502951066</v>
      </c>
      <c r="E35" s="50">
        <f t="shared" si="3"/>
        <v>14.319157497048934</v>
      </c>
      <c r="F35" s="50">
        <f t="shared" si="4"/>
        <v>0</v>
      </c>
      <c r="G35" s="50">
        <f t="shared" si="5"/>
        <v>200</v>
      </c>
      <c r="H35" s="51">
        <f t="shared" si="6"/>
        <v>0.017123458998394236</v>
      </c>
      <c r="I35" s="49">
        <f aca="true" t="shared" si="20" ref="I35:I98">I34+N34*$B$21</f>
        <v>298.68084250295107</v>
      </c>
      <c r="J35" s="48">
        <f aca="true" t="shared" si="21" ref="J35:J98">I35-273</f>
        <v>25.680842502951066</v>
      </c>
      <c r="K35" s="50">
        <f aca="true" t="shared" si="22" ref="K35:K98">$B$7-I35</f>
        <v>14.319157497048934</v>
      </c>
      <c r="L35" s="50">
        <f t="shared" si="7"/>
        <v>196.63913997033032</v>
      </c>
      <c r="M35" s="50">
        <f t="shared" si="8"/>
        <v>200</v>
      </c>
      <c r="N35" s="51">
        <f aca="true" t="shared" si="23" ref="N35:N98">(M35-(I35-$B$5)/$B$18)/$B$8</f>
        <v>0.017123458998394236</v>
      </c>
      <c r="O35" s="49">
        <f t="shared" si="15"/>
        <v>298.68084250295107</v>
      </c>
      <c r="P35" s="48">
        <f t="shared" si="16"/>
        <v>25.680842502951066</v>
      </c>
      <c r="Q35" s="50">
        <f t="shared" si="17"/>
        <v>14.319157497048934</v>
      </c>
      <c r="R35" s="50">
        <f t="shared" si="18"/>
        <v>196.63913997033032</v>
      </c>
      <c r="S35" s="50">
        <f t="shared" si="9"/>
        <v>200</v>
      </c>
      <c r="T35" s="51">
        <f t="shared" si="19"/>
        <v>0.017123458998394236</v>
      </c>
    </row>
    <row r="36" spans="1:20" s="39" customFormat="1" ht="11.25">
      <c r="A36" s="47">
        <f t="shared" si="10"/>
        <v>360</v>
      </c>
      <c r="B36" s="48">
        <f t="shared" si="0"/>
        <v>6</v>
      </c>
      <c r="C36" s="49">
        <f t="shared" si="1"/>
        <v>299.19454627290287</v>
      </c>
      <c r="D36" s="48">
        <f t="shared" si="2"/>
        <v>26.19454627290287</v>
      </c>
      <c r="E36" s="50">
        <f t="shared" si="3"/>
        <v>13.805453727097131</v>
      </c>
      <c r="F36" s="50">
        <f t="shared" si="4"/>
        <v>0</v>
      </c>
      <c r="G36" s="50">
        <f t="shared" si="5"/>
        <v>200</v>
      </c>
      <c r="H36" s="51">
        <f t="shared" si="6"/>
        <v>0.017108314676752324</v>
      </c>
      <c r="I36" s="49">
        <f t="shared" si="20"/>
        <v>299.19454627290287</v>
      </c>
      <c r="J36" s="48">
        <f t="shared" si="21"/>
        <v>26.19454627290287</v>
      </c>
      <c r="K36" s="50">
        <f t="shared" si="22"/>
        <v>13.805453727097131</v>
      </c>
      <c r="L36" s="50">
        <f t="shared" si="7"/>
        <v>227.568520163956</v>
      </c>
      <c r="M36" s="50">
        <f t="shared" si="8"/>
        <v>200</v>
      </c>
      <c r="N36" s="51">
        <f t="shared" si="23"/>
        <v>0.017108314676752324</v>
      </c>
      <c r="O36" s="49">
        <f aca="true" t="shared" si="24" ref="O36:O99">O35+T35*$B$21</f>
        <v>299.19454627290287</v>
      </c>
      <c r="P36" s="48">
        <f t="shared" si="16"/>
        <v>26.19454627290287</v>
      </c>
      <c r="Q36" s="50">
        <f aca="true" t="shared" si="25" ref="Q36:Q99">$B$7-O36</f>
        <v>13.805453727097131</v>
      </c>
      <c r="R36" s="50">
        <f t="shared" si="18"/>
        <v>227.568520163956</v>
      </c>
      <c r="S36" s="50">
        <f t="shared" si="9"/>
        <v>200</v>
      </c>
      <c r="T36" s="51">
        <f aca="true" t="shared" si="26" ref="T36:T99">(S36-(O36-$B$5)/$B$18)/$B$8</f>
        <v>0.017108314676752324</v>
      </c>
    </row>
    <row r="37" spans="1:20" s="39" customFormat="1" ht="11.25">
      <c r="A37" s="47">
        <f t="shared" si="10"/>
        <v>390</v>
      </c>
      <c r="B37" s="48">
        <f t="shared" si="0"/>
        <v>6.5</v>
      </c>
      <c r="C37" s="49">
        <f t="shared" si="1"/>
        <v>299.7077957132054</v>
      </c>
      <c r="D37" s="48">
        <f t="shared" si="2"/>
        <v>26.707795713205428</v>
      </c>
      <c r="E37" s="50">
        <f t="shared" si="3"/>
        <v>13.292204286794572</v>
      </c>
      <c r="F37" s="50">
        <f t="shared" si="4"/>
        <v>0</v>
      </c>
      <c r="G37" s="50">
        <f t="shared" si="5"/>
        <v>200</v>
      </c>
      <c r="H37" s="51">
        <f t="shared" si="6"/>
        <v>0.017093183749044307</v>
      </c>
      <c r="I37" s="49">
        <f t="shared" si="20"/>
        <v>299.7077957132054</v>
      </c>
      <c r="J37" s="48">
        <f t="shared" si="21"/>
        <v>26.707795713205428</v>
      </c>
      <c r="K37" s="50">
        <f t="shared" si="22"/>
        <v>13.292204286794572</v>
      </c>
      <c r="L37" s="50">
        <f t="shared" si="7"/>
        <v>259.87328188536327</v>
      </c>
      <c r="M37" s="50">
        <f t="shared" si="8"/>
        <v>200</v>
      </c>
      <c r="N37" s="51">
        <f t="shared" si="23"/>
        <v>0.017093183749044307</v>
      </c>
      <c r="O37" s="49">
        <f t="shared" si="24"/>
        <v>299.7077957132054</v>
      </c>
      <c r="P37" s="48">
        <f t="shared" si="16"/>
        <v>26.707795713205428</v>
      </c>
      <c r="Q37" s="50">
        <f t="shared" si="25"/>
        <v>13.292204286794572</v>
      </c>
      <c r="R37" s="50">
        <f t="shared" si="18"/>
        <v>259.87328188536327</v>
      </c>
      <c r="S37" s="50">
        <f t="shared" si="9"/>
        <v>200</v>
      </c>
      <c r="T37" s="51">
        <f t="shared" si="26"/>
        <v>0.017093183749044307</v>
      </c>
    </row>
    <row r="38" spans="1:20" s="39" customFormat="1" ht="11.25">
      <c r="A38" s="52">
        <f t="shared" si="10"/>
        <v>420</v>
      </c>
      <c r="B38" s="53">
        <f t="shared" si="0"/>
        <v>7</v>
      </c>
      <c r="C38" s="49">
        <f t="shared" si="1"/>
        <v>300.22059122567674</v>
      </c>
      <c r="D38" s="53">
        <f t="shared" si="2"/>
        <v>27.220591225676742</v>
      </c>
      <c r="E38" s="50">
        <f t="shared" si="3"/>
        <v>12.779408774323258</v>
      </c>
      <c r="F38" s="50">
        <f t="shared" si="4"/>
        <v>0</v>
      </c>
      <c r="G38" s="50">
        <f t="shared" si="5"/>
        <v>200</v>
      </c>
      <c r="H38" s="51">
        <f t="shared" si="6"/>
        <v>0.017078066203424336</v>
      </c>
      <c r="I38" s="49">
        <f t="shared" si="20"/>
        <v>300.22059122567674</v>
      </c>
      <c r="J38" s="48">
        <f t="shared" si="21"/>
        <v>27.220591225676742</v>
      </c>
      <c r="K38" s="50">
        <f t="shared" si="22"/>
        <v>12.779408774323258</v>
      </c>
      <c r="L38" s="50">
        <f t="shared" si="7"/>
        <v>293.3696366880856</v>
      </c>
      <c r="M38" s="50">
        <f t="shared" si="8"/>
        <v>200</v>
      </c>
      <c r="N38" s="51">
        <f t="shared" si="23"/>
        <v>0.017078066203424336</v>
      </c>
      <c r="O38" s="49">
        <f t="shared" si="24"/>
        <v>300.22059122567674</v>
      </c>
      <c r="P38" s="48">
        <f t="shared" si="16"/>
        <v>27.220591225676742</v>
      </c>
      <c r="Q38" s="50">
        <f t="shared" si="25"/>
        <v>12.779408774323258</v>
      </c>
      <c r="R38" s="50">
        <f t="shared" si="18"/>
        <v>293.3696366880856</v>
      </c>
      <c r="S38" s="50">
        <f t="shared" si="9"/>
        <v>200</v>
      </c>
      <c r="T38" s="51">
        <f t="shared" si="26"/>
        <v>0.017078066203424336</v>
      </c>
    </row>
    <row r="39" spans="1:20" s="39" customFormat="1" ht="11.25">
      <c r="A39" s="52">
        <f t="shared" si="10"/>
        <v>450</v>
      </c>
      <c r="B39" s="53">
        <f t="shared" si="0"/>
        <v>7.5</v>
      </c>
      <c r="C39" s="49">
        <f t="shared" si="1"/>
        <v>300.7329332117795</v>
      </c>
      <c r="D39" s="53">
        <f t="shared" si="2"/>
        <v>27.732933211779482</v>
      </c>
      <c r="E39" s="50">
        <f t="shared" si="3"/>
        <v>12.267066788220518</v>
      </c>
      <c r="F39" s="50">
        <f t="shared" si="4"/>
        <v>0</v>
      </c>
      <c r="G39" s="50">
        <f t="shared" si="5"/>
        <v>200</v>
      </c>
      <c r="H39" s="51">
        <f t="shared" si="6"/>
        <v>0.01706296202805703</v>
      </c>
      <c r="I39" s="49">
        <f t="shared" si="20"/>
        <v>300.7329332117795</v>
      </c>
      <c r="J39" s="48">
        <f t="shared" si="21"/>
        <v>27.732933211779482</v>
      </c>
      <c r="K39" s="50">
        <f t="shared" si="22"/>
        <v>12.267066788220518</v>
      </c>
      <c r="L39" s="50">
        <f t="shared" si="7"/>
        <v>327.8740403787584</v>
      </c>
      <c r="M39" s="50">
        <f t="shared" si="8"/>
        <v>200</v>
      </c>
      <c r="N39" s="51">
        <f t="shared" si="23"/>
        <v>0.01706296202805703</v>
      </c>
      <c r="O39" s="49">
        <f t="shared" si="24"/>
        <v>300.7329332117795</v>
      </c>
      <c r="P39" s="48">
        <f t="shared" si="16"/>
        <v>27.732933211779482</v>
      </c>
      <c r="Q39" s="50">
        <f t="shared" si="25"/>
        <v>12.267066788220518</v>
      </c>
      <c r="R39" s="50">
        <f t="shared" si="18"/>
        <v>327.8740403787584</v>
      </c>
      <c r="S39" s="50">
        <f t="shared" si="9"/>
        <v>200</v>
      </c>
      <c r="T39" s="51">
        <f t="shared" si="26"/>
        <v>0.01706296202805703</v>
      </c>
    </row>
    <row r="40" spans="1:20" s="39" customFormat="1" ht="11.25">
      <c r="A40" s="47">
        <f t="shared" si="10"/>
        <v>480</v>
      </c>
      <c r="B40" s="48">
        <f t="shared" si="0"/>
        <v>8</v>
      </c>
      <c r="C40" s="49">
        <f t="shared" si="1"/>
        <v>301.2448220726212</v>
      </c>
      <c r="D40" s="48">
        <f t="shared" si="2"/>
        <v>28.24482207262122</v>
      </c>
      <c r="E40" s="50">
        <f t="shared" si="3"/>
        <v>11.755177927378782</v>
      </c>
      <c r="F40" s="50">
        <f t="shared" si="4"/>
        <v>0</v>
      </c>
      <c r="G40" s="50">
        <f t="shared" si="5"/>
        <v>200</v>
      </c>
      <c r="H40" s="51">
        <f t="shared" si="6"/>
        <v>0.017047871211117473</v>
      </c>
      <c r="I40" s="49">
        <f t="shared" si="20"/>
        <v>301.2448220726212</v>
      </c>
      <c r="J40" s="48">
        <f t="shared" si="21"/>
        <v>28.24482207262122</v>
      </c>
      <c r="K40" s="50">
        <f t="shared" si="22"/>
        <v>11.755177927378782</v>
      </c>
      <c r="L40" s="50">
        <f t="shared" si="7"/>
        <v>363.2031927288335</v>
      </c>
      <c r="M40" s="50">
        <f t="shared" si="8"/>
        <v>200</v>
      </c>
      <c r="N40" s="51">
        <f t="shared" si="23"/>
        <v>0.017047871211117473</v>
      </c>
      <c r="O40" s="49">
        <f t="shared" si="24"/>
        <v>301.2448220726212</v>
      </c>
      <c r="P40" s="48">
        <f t="shared" si="16"/>
        <v>28.24482207262122</v>
      </c>
      <c r="Q40" s="50">
        <f t="shared" si="25"/>
        <v>11.755177927378782</v>
      </c>
      <c r="R40" s="50">
        <f t="shared" si="18"/>
        <v>363.2031927288335</v>
      </c>
      <c r="S40" s="50">
        <f t="shared" si="9"/>
        <v>200</v>
      </c>
      <c r="T40" s="51">
        <f t="shared" si="26"/>
        <v>0.017047871211117473</v>
      </c>
    </row>
    <row r="41" spans="1:20" s="39" customFormat="1" ht="11.25">
      <c r="A41" s="47">
        <f t="shared" si="10"/>
        <v>510</v>
      </c>
      <c r="B41" s="48">
        <f t="shared" si="0"/>
        <v>8.5</v>
      </c>
      <c r="C41" s="49">
        <f t="shared" si="1"/>
        <v>301.75625820895476</v>
      </c>
      <c r="D41" s="48">
        <f t="shared" si="2"/>
        <v>28.756258208954762</v>
      </c>
      <c r="E41" s="50">
        <f t="shared" si="3"/>
        <v>11.243741791045238</v>
      </c>
      <c r="F41" s="50">
        <f t="shared" si="4"/>
        <v>0</v>
      </c>
      <c r="G41" s="50">
        <f t="shared" si="5"/>
        <v>200</v>
      </c>
      <c r="H41" s="51">
        <f t="shared" si="6"/>
        <v>0.017032793740791217</v>
      </c>
      <c r="I41" s="49">
        <f t="shared" si="20"/>
        <v>301.75625820895476</v>
      </c>
      <c r="J41" s="48">
        <f t="shared" si="21"/>
        <v>28.756258208954762</v>
      </c>
      <c r="K41" s="50">
        <f t="shared" si="22"/>
        <v>11.243741791045238</v>
      </c>
      <c r="L41" s="50">
        <f t="shared" si="7"/>
        <v>399.1740371866126</v>
      </c>
      <c r="M41" s="50">
        <f t="shared" si="8"/>
        <v>200</v>
      </c>
      <c r="N41" s="51">
        <f t="shared" si="23"/>
        <v>0.017032793740791217</v>
      </c>
      <c r="O41" s="49">
        <f t="shared" si="24"/>
        <v>301.75625820895476</v>
      </c>
      <c r="P41" s="48">
        <f t="shared" si="16"/>
        <v>28.756258208954762</v>
      </c>
      <c r="Q41" s="50">
        <f t="shared" si="25"/>
        <v>11.243741791045238</v>
      </c>
      <c r="R41" s="50">
        <f t="shared" si="18"/>
        <v>399.1740371866126</v>
      </c>
      <c r="S41" s="50">
        <f t="shared" si="9"/>
        <v>200</v>
      </c>
      <c r="T41" s="51">
        <f t="shared" si="26"/>
        <v>0.017032793740791217</v>
      </c>
    </row>
    <row r="42" spans="1:20" s="39" customFormat="1" ht="11.25">
      <c r="A42" s="47">
        <f t="shared" si="10"/>
        <v>540</v>
      </c>
      <c r="B42" s="48">
        <f t="shared" si="0"/>
        <v>9</v>
      </c>
      <c r="C42" s="49">
        <f t="shared" si="1"/>
        <v>302.2672420211785</v>
      </c>
      <c r="D42" s="48">
        <f t="shared" si="2"/>
        <v>29.267242021178504</v>
      </c>
      <c r="E42" s="50">
        <f t="shared" si="3"/>
        <v>10.732757978821496</v>
      </c>
      <c r="F42" s="50">
        <f t="shared" si="4"/>
        <v>0</v>
      </c>
      <c r="G42" s="50">
        <f t="shared" si="5"/>
        <v>200</v>
      </c>
      <c r="H42" s="51">
        <f t="shared" si="6"/>
        <v>0.017017729605274253</v>
      </c>
      <c r="I42" s="49">
        <f t="shared" si="20"/>
        <v>302.2672420211785</v>
      </c>
      <c r="J42" s="48">
        <f t="shared" si="21"/>
        <v>29.267242021178504</v>
      </c>
      <c r="K42" s="50">
        <f t="shared" si="22"/>
        <v>10.732757978821496</v>
      </c>
      <c r="L42" s="50">
        <f t="shared" si="7"/>
        <v>435.6037605895992</v>
      </c>
      <c r="M42" s="50">
        <f t="shared" si="8"/>
        <v>200</v>
      </c>
      <c r="N42" s="51">
        <f t="shared" si="23"/>
        <v>0.017017729605274253</v>
      </c>
      <c r="O42" s="49">
        <f t="shared" si="24"/>
        <v>302.2672420211785</v>
      </c>
      <c r="P42" s="48">
        <f t="shared" si="16"/>
        <v>29.267242021178504</v>
      </c>
      <c r="Q42" s="50">
        <f t="shared" si="25"/>
        <v>10.732757978821496</v>
      </c>
      <c r="R42" s="50">
        <f t="shared" si="18"/>
        <v>435.6037605895992</v>
      </c>
      <c r="S42" s="50">
        <f t="shared" si="9"/>
        <v>200</v>
      </c>
      <c r="T42" s="51">
        <f t="shared" si="26"/>
        <v>0.017017729605274253</v>
      </c>
    </row>
    <row r="43" spans="1:20" s="39" customFormat="1" ht="11.25">
      <c r="A43" s="54">
        <f t="shared" si="10"/>
        <v>570</v>
      </c>
      <c r="B43" s="55">
        <f t="shared" si="0"/>
        <v>9.5</v>
      </c>
      <c r="C43" s="49">
        <f t="shared" si="1"/>
        <v>302.77777390933676</v>
      </c>
      <c r="D43" s="55">
        <f t="shared" si="2"/>
        <v>29.77777390933676</v>
      </c>
      <c r="E43" s="50">
        <f t="shared" si="3"/>
        <v>10.222226090663241</v>
      </c>
      <c r="F43" s="50">
        <f t="shared" si="4"/>
        <v>0</v>
      </c>
      <c r="G43" s="50">
        <f t="shared" si="5"/>
        <v>200</v>
      </c>
      <c r="H43" s="51">
        <f t="shared" si="6"/>
        <v>0.017002678792773014</v>
      </c>
      <c r="I43" s="49">
        <f t="shared" si="20"/>
        <v>302.77777390933676</v>
      </c>
      <c r="J43" s="48">
        <f t="shared" si="21"/>
        <v>29.77777390933676</v>
      </c>
      <c r="K43" s="50">
        <f t="shared" si="22"/>
        <v>10.222226090663241</v>
      </c>
      <c r="L43" s="50">
        <f t="shared" si="7"/>
        <v>472.3097928771687</v>
      </c>
      <c r="M43" s="50">
        <f t="shared" si="8"/>
        <v>200</v>
      </c>
      <c r="N43" s="51">
        <f t="shared" si="23"/>
        <v>0.017002678792773014</v>
      </c>
      <c r="O43" s="49">
        <f t="shared" si="24"/>
        <v>302.77777390933676</v>
      </c>
      <c r="P43" s="48">
        <f t="shared" si="16"/>
        <v>29.77777390933676</v>
      </c>
      <c r="Q43" s="50">
        <f t="shared" si="25"/>
        <v>10.222226090663241</v>
      </c>
      <c r="R43" s="50">
        <f t="shared" si="18"/>
        <v>472.3097928771687</v>
      </c>
      <c r="S43" s="50">
        <f t="shared" si="9"/>
        <v>200</v>
      </c>
      <c r="T43" s="51">
        <f t="shared" si="26"/>
        <v>0.017002678792773014</v>
      </c>
    </row>
    <row r="44" spans="1:20" s="39" customFormat="1" ht="11.25">
      <c r="A44" s="47">
        <f t="shared" si="10"/>
        <v>600</v>
      </c>
      <c r="B44" s="48">
        <f t="shared" si="0"/>
        <v>10</v>
      </c>
      <c r="C44" s="49">
        <f t="shared" si="1"/>
        <v>303.28785427311993</v>
      </c>
      <c r="D44" s="48">
        <f t="shared" si="2"/>
        <v>30.287854273119933</v>
      </c>
      <c r="E44" s="50">
        <f t="shared" si="3"/>
        <v>9.712145726880067</v>
      </c>
      <c r="F44" s="50">
        <f t="shared" si="4"/>
        <v>0</v>
      </c>
      <c r="G44" s="50">
        <f>IF($B$20*E44+$B$19*F44&gt;$B$4,$B$4,$B$20*E44+$B$19*F44)</f>
        <v>200</v>
      </c>
      <c r="H44" s="51">
        <f t="shared" si="6"/>
        <v>0.01698764129150437</v>
      </c>
      <c r="I44" s="49">
        <f t="shared" si="20"/>
        <v>303.28785427311993</v>
      </c>
      <c r="J44" s="48">
        <f t="shared" si="21"/>
        <v>30.287854273119933</v>
      </c>
      <c r="K44" s="50">
        <f t="shared" si="22"/>
        <v>9.712145726880067</v>
      </c>
      <c r="L44" s="50">
        <f t="shared" si="7"/>
        <v>509.1098068035564</v>
      </c>
      <c r="M44" s="50">
        <f t="shared" si="8"/>
        <v>200</v>
      </c>
      <c r="N44" s="51">
        <f t="shared" si="23"/>
        <v>0.01698764129150437</v>
      </c>
      <c r="O44" s="49">
        <f t="shared" si="24"/>
        <v>303.28785427311993</v>
      </c>
      <c r="P44" s="48">
        <f t="shared" si="16"/>
        <v>30.287854273119933</v>
      </c>
      <c r="Q44" s="50">
        <f t="shared" si="25"/>
        <v>9.712145726880067</v>
      </c>
      <c r="R44" s="50">
        <f t="shared" si="18"/>
        <v>509.1098068035564</v>
      </c>
      <c r="S44" s="50">
        <f t="shared" si="9"/>
        <v>200</v>
      </c>
      <c r="T44" s="51">
        <f t="shared" si="26"/>
        <v>0.01698764129150437</v>
      </c>
    </row>
    <row r="45" spans="1:20" s="39" customFormat="1" ht="12" thickBot="1">
      <c r="A45" s="56">
        <f t="shared" si="10"/>
        <v>630</v>
      </c>
      <c r="B45" s="57">
        <f t="shared" si="0"/>
        <v>10.5</v>
      </c>
      <c r="C45" s="49">
        <f t="shared" si="1"/>
        <v>303.79748351186504</v>
      </c>
      <c r="D45" s="57">
        <f t="shared" si="2"/>
        <v>30.79748351186504</v>
      </c>
      <c r="E45" s="50">
        <f t="shared" si="3"/>
        <v>9.202516488134961</v>
      </c>
      <c r="F45" s="50">
        <f t="shared" si="4"/>
        <v>0</v>
      </c>
      <c r="G45" s="50">
        <f t="shared" si="5"/>
        <v>200</v>
      </c>
      <c r="H45" s="51">
        <f t="shared" si="6"/>
        <v>0.0169726170896956</v>
      </c>
      <c r="I45" s="49">
        <f t="shared" si="20"/>
        <v>303.79748351186504</v>
      </c>
      <c r="J45" s="48">
        <f t="shared" si="21"/>
        <v>30.79748351186504</v>
      </c>
      <c r="K45" s="50">
        <f t="shared" si="22"/>
        <v>9.202516488134961</v>
      </c>
      <c r="L45" s="50">
        <f t="shared" si="7"/>
        <v>545.8217176511631</v>
      </c>
      <c r="M45" s="50">
        <f t="shared" si="8"/>
        <v>200</v>
      </c>
      <c r="N45" s="51">
        <f t="shared" si="23"/>
        <v>0.0169726170896956</v>
      </c>
      <c r="O45" s="49">
        <f t="shared" si="24"/>
        <v>303.79748351186504</v>
      </c>
      <c r="P45" s="48">
        <f t="shared" si="16"/>
        <v>30.79748351186504</v>
      </c>
      <c r="Q45" s="50">
        <f t="shared" si="25"/>
        <v>9.202516488134961</v>
      </c>
      <c r="R45" s="50">
        <f t="shared" si="18"/>
        <v>545.8217176511631</v>
      </c>
      <c r="S45" s="50">
        <f t="shared" si="9"/>
        <v>200</v>
      </c>
      <c r="T45" s="51">
        <f t="shared" si="26"/>
        <v>0.0169726170896956</v>
      </c>
    </row>
    <row r="46" spans="1:20" s="39" customFormat="1" ht="12" thickBot="1">
      <c r="A46" s="56">
        <f t="shared" si="10"/>
        <v>660</v>
      </c>
      <c r="B46" s="57">
        <f t="shared" si="0"/>
        <v>11</v>
      </c>
      <c r="C46" s="49">
        <f t="shared" si="1"/>
        <v>304.3066620245559</v>
      </c>
      <c r="D46" s="57">
        <f t="shared" si="2"/>
        <v>31.30666202455592</v>
      </c>
      <c r="E46" s="50">
        <f t="shared" si="3"/>
        <v>8.69333797544408</v>
      </c>
      <c r="F46" s="50">
        <f t="shared" si="4"/>
        <v>0</v>
      </c>
      <c r="G46" s="50">
        <f t="shared" si="5"/>
        <v>200</v>
      </c>
      <c r="H46" s="51">
        <f t="shared" si="6"/>
        <v>0.016957606175584405</v>
      </c>
      <c r="I46" s="49">
        <f t="shared" si="20"/>
        <v>304.3066620245559</v>
      </c>
      <c r="J46" s="48">
        <f t="shared" si="21"/>
        <v>31.30666202455592</v>
      </c>
      <c r="K46" s="50">
        <f t="shared" si="22"/>
        <v>8.69333797544408</v>
      </c>
      <c r="L46" s="50">
        <f t="shared" si="7"/>
        <v>582.2636829441776</v>
      </c>
      <c r="M46" s="50">
        <f t="shared" si="8"/>
        <v>200</v>
      </c>
      <c r="N46" s="51">
        <f t="shared" si="23"/>
        <v>0.016957606175584405</v>
      </c>
      <c r="O46" s="49">
        <f t="shared" si="24"/>
        <v>304.3066620245559</v>
      </c>
      <c r="P46" s="48">
        <f t="shared" si="16"/>
        <v>31.30666202455592</v>
      </c>
      <c r="Q46" s="50">
        <f t="shared" si="25"/>
        <v>8.69333797544408</v>
      </c>
      <c r="R46" s="50">
        <f t="shared" si="18"/>
        <v>582.2636829441776</v>
      </c>
      <c r="S46" s="50">
        <f t="shared" si="9"/>
        <v>200</v>
      </c>
      <c r="T46" s="51">
        <f t="shared" si="26"/>
        <v>0.016957606175584405</v>
      </c>
    </row>
    <row r="47" spans="1:20" s="39" customFormat="1" ht="12" thickBot="1">
      <c r="A47" s="56">
        <f t="shared" si="10"/>
        <v>690</v>
      </c>
      <c r="B47" s="57">
        <f t="shared" si="0"/>
        <v>11.5</v>
      </c>
      <c r="C47" s="49">
        <f t="shared" si="1"/>
        <v>304.8153902098235</v>
      </c>
      <c r="D47" s="57">
        <f t="shared" si="2"/>
        <v>31.815390209823477</v>
      </c>
      <c r="E47" s="50">
        <f t="shared" si="3"/>
        <v>8.184609790176523</v>
      </c>
      <c r="F47" s="50">
        <f t="shared" si="4"/>
        <v>0</v>
      </c>
      <c r="G47" s="50">
        <f t="shared" si="5"/>
        <v>200</v>
      </c>
      <c r="H47" s="51">
        <f t="shared" si="6"/>
        <v>0.016942608537418885</v>
      </c>
      <c r="I47" s="49">
        <f t="shared" si="20"/>
        <v>304.8153902098235</v>
      </c>
      <c r="J47" s="48">
        <f t="shared" si="21"/>
        <v>31.815390209823477</v>
      </c>
      <c r="K47" s="50">
        <f t="shared" si="22"/>
        <v>8.184609790176523</v>
      </c>
      <c r="L47" s="50">
        <f t="shared" si="7"/>
        <v>618.2541021625161</v>
      </c>
      <c r="M47" s="50">
        <f t="shared" si="8"/>
        <v>200</v>
      </c>
      <c r="N47" s="51">
        <f t="shared" si="23"/>
        <v>0.016942608537418885</v>
      </c>
      <c r="O47" s="49">
        <f t="shared" si="24"/>
        <v>304.8153902098235</v>
      </c>
      <c r="P47" s="48">
        <f t="shared" si="16"/>
        <v>31.815390209823477</v>
      </c>
      <c r="Q47" s="50">
        <f t="shared" si="25"/>
        <v>8.184609790176523</v>
      </c>
      <c r="R47" s="50">
        <f t="shared" si="18"/>
        <v>618.2541021625161</v>
      </c>
      <c r="S47" s="50">
        <f t="shared" si="9"/>
        <v>200</v>
      </c>
      <c r="T47" s="51">
        <f t="shared" si="26"/>
        <v>0.016942608537418885</v>
      </c>
    </row>
    <row r="48" spans="1:20" s="39" customFormat="1" ht="12" thickBot="1">
      <c r="A48" s="56">
        <f t="shared" si="10"/>
        <v>720</v>
      </c>
      <c r="B48" s="57">
        <f t="shared" si="0"/>
        <v>12</v>
      </c>
      <c r="C48" s="49">
        <f t="shared" si="1"/>
        <v>305.32366846594607</v>
      </c>
      <c r="D48" s="57">
        <f t="shared" si="2"/>
        <v>32.32366846594607</v>
      </c>
      <c r="E48" s="50">
        <f t="shared" si="3"/>
        <v>7.676331534053929</v>
      </c>
      <c r="F48" s="50">
        <f t="shared" si="4"/>
        <v>0</v>
      </c>
      <c r="G48" s="50">
        <f t="shared" si="5"/>
        <v>200</v>
      </c>
      <c r="H48" s="51">
        <f t="shared" si="6"/>
        <v>0.016927624163457534</v>
      </c>
      <c r="I48" s="49">
        <f t="shared" si="20"/>
        <v>305.32366846594607</v>
      </c>
      <c r="J48" s="48">
        <f t="shared" si="21"/>
        <v>32.32366846594607</v>
      </c>
      <c r="K48" s="50">
        <f t="shared" si="22"/>
        <v>7.676331534053929</v>
      </c>
      <c r="L48" s="50">
        <f t="shared" si="7"/>
        <v>653.6116164560787</v>
      </c>
      <c r="M48" s="50">
        <f t="shared" si="8"/>
        <v>200</v>
      </c>
      <c r="N48" s="51">
        <f t="shared" si="23"/>
        <v>0.016927624163457534</v>
      </c>
      <c r="O48" s="49">
        <f t="shared" si="24"/>
        <v>305.32366846594607</v>
      </c>
      <c r="P48" s="48">
        <f t="shared" si="16"/>
        <v>32.32366846594607</v>
      </c>
      <c r="Q48" s="50">
        <f t="shared" si="25"/>
        <v>7.676331534053929</v>
      </c>
      <c r="R48" s="50">
        <f t="shared" si="18"/>
        <v>653.6116164560787</v>
      </c>
      <c r="S48" s="50">
        <f t="shared" si="9"/>
        <v>200</v>
      </c>
      <c r="T48" s="51">
        <f t="shared" si="26"/>
        <v>0.016927624163457534</v>
      </c>
    </row>
    <row r="49" spans="1:20" s="39" customFormat="1" ht="12" thickBot="1">
      <c r="A49" s="56">
        <f t="shared" si="10"/>
        <v>750</v>
      </c>
      <c r="B49" s="57">
        <f t="shared" si="0"/>
        <v>12.5</v>
      </c>
      <c r="C49" s="49">
        <f t="shared" si="1"/>
        <v>305.8314971908498</v>
      </c>
      <c r="D49" s="57">
        <f t="shared" si="2"/>
        <v>32.8314971908498</v>
      </c>
      <c r="E49" s="50">
        <f t="shared" si="3"/>
        <v>7.168502809150198</v>
      </c>
      <c r="F49" s="50">
        <f t="shared" si="4"/>
        <v>0</v>
      </c>
      <c r="G49" s="50">
        <f t="shared" si="5"/>
        <v>200</v>
      </c>
      <c r="H49" s="51">
        <f t="shared" si="6"/>
        <v>0.016912653041969233</v>
      </c>
      <c r="I49" s="49">
        <f t="shared" si="20"/>
        <v>305.8314971908498</v>
      </c>
      <c r="J49" s="48">
        <f t="shared" si="21"/>
        <v>32.8314971908498</v>
      </c>
      <c r="K49" s="50">
        <f t="shared" si="22"/>
        <v>7.168502809150198</v>
      </c>
      <c r="L49" s="50">
        <f t="shared" si="7"/>
        <v>688.1551083593213</v>
      </c>
      <c r="M49" s="50">
        <f t="shared" si="8"/>
        <v>200</v>
      </c>
      <c r="N49" s="51">
        <f t="shared" si="23"/>
        <v>0.016912653041969233</v>
      </c>
      <c r="O49" s="49">
        <f t="shared" si="24"/>
        <v>305.8314971908498</v>
      </c>
      <c r="P49" s="48">
        <f t="shared" si="16"/>
        <v>32.8314971908498</v>
      </c>
      <c r="Q49" s="50">
        <f t="shared" si="25"/>
        <v>7.168502809150198</v>
      </c>
      <c r="R49" s="50">
        <f t="shared" si="18"/>
        <v>688.1551083593213</v>
      </c>
      <c r="S49" s="50">
        <f t="shared" si="9"/>
        <v>200</v>
      </c>
      <c r="T49" s="51">
        <f t="shared" si="26"/>
        <v>0.016912653041969233</v>
      </c>
    </row>
    <row r="50" spans="1:20" s="39" customFormat="1" ht="12" thickBot="1">
      <c r="A50" s="56">
        <f t="shared" si="10"/>
        <v>780</v>
      </c>
      <c r="B50" s="57">
        <f t="shared" si="0"/>
        <v>13</v>
      </c>
      <c r="C50" s="49">
        <f t="shared" si="1"/>
        <v>306.33887678210885</v>
      </c>
      <c r="D50" s="57">
        <f t="shared" si="2"/>
        <v>33.338876782108855</v>
      </c>
      <c r="E50" s="50">
        <f t="shared" si="3"/>
        <v>6.661123217891145</v>
      </c>
      <c r="F50" s="50">
        <f t="shared" si="4"/>
        <v>0</v>
      </c>
      <c r="G50" s="50">
        <f t="shared" si="5"/>
        <v>200</v>
      </c>
      <c r="H50" s="51">
        <f t="shared" si="6"/>
        <v>0.016897695161233236</v>
      </c>
      <c r="I50" s="49">
        <f t="shared" si="20"/>
        <v>306.33887678210885</v>
      </c>
      <c r="J50" s="48">
        <f t="shared" si="21"/>
        <v>33.338876782108855</v>
      </c>
      <c r="K50" s="50">
        <f t="shared" si="22"/>
        <v>6.661123217891145</v>
      </c>
      <c r="L50" s="50">
        <f t="shared" si="7"/>
        <v>721.7037015061442</v>
      </c>
      <c r="M50" s="50">
        <f t="shared" si="8"/>
        <v>200</v>
      </c>
      <c r="N50" s="51">
        <f t="shared" si="23"/>
        <v>0.016897695161233236</v>
      </c>
      <c r="O50" s="49">
        <f t="shared" si="24"/>
        <v>306.33887678210885</v>
      </c>
      <c r="P50" s="48">
        <f t="shared" si="16"/>
        <v>33.338876782108855</v>
      </c>
      <c r="Q50" s="50">
        <f t="shared" si="25"/>
        <v>6.661123217891145</v>
      </c>
      <c r="R50" s="50">
        <f t="shared" si="18"/>
        <v>721.7037015061442</v>
      </c>
      <c r="S50" s="50">
        <f t="shared" si="9"/>
        <v>200</v>
      </c>
      <c r="T50" s="51">
        <f t="shared" si="26"/>
        <v>0.016897695161233236</v>
      </c>
    </row>
    <row r="51" spans="1:20" s="39" customFormat="1" ht="12" thickBot="1">
      <c r="A51" s="56">
        <f t="shared" si="10"/>
        <v>810</v>
      </c>
      <c r="B51" s="57">
        <f t="shared" si="0"/>
        <v>13.5</v>
      </c>
      <c r="C51" s="49">
        <f t="shared" si="1"/>
        <v>306.84580763694584</v>
      </c>
      <c r="D51" s="57">
        <f t="shared" si="2"/>
        <v>33.845807636945835</v>
      </c>
      <c r="E51" s="50">
        <f t="shared" si="3"/>
        <v>6.154192363054165</v>
      </c>
      <c r="F51" s="50">
        <f t="shared" si="4"/>
        <v>0</v>
      </c>
      <c r="G51" s="50">
        <f t="shared" si="5"/>
        <v>200</v>
      </c>
      <c r="H51" s="51">
        <f t="shared" si="6"/>
        <v>0.01688275050953916</v>
      </c>
      <c r="I51" s="49">
        <f t="shared" si="20"/>
        <v>306.84580763694584</v>
      </c>
      <c r="J51" s="48">
        <f t="shared" si="21"/>
        <v>33.845807636945835</v>
      </c>
      <c r="K51" s="50">
        <f t="shared" si="22"/>
        <v>6.154192363054165</v>
      </c>
      <c r="L51" s="50">
        <f t="shared" si="7"/>
        <v>754.0767603450952</v>
      </c>
      <c r="M51" s="50">
        <f t="shared" si="8"/>
        <v>200</v>
      </c>
      <c r="N51" s="51">
        <f t="shared" si="23"/>
        <v>0.01688275050953916</v>
      </c>
      <c r="O51" s="49">
        <f t="shared" si="24"/>
        <v>306.84580763694584</v>
      </c>
      <c r="P51" s="48">
        <f t="shared" si="16"/>
        <v>33.845807636945835</v>
      </c>
      <c r="Q51" s="50">
        <f t="shared" si="25"/>
        <v>6.154192363054165</v>
      </c>
      <c r="R51" s="50">
        <f t="shared" si="18"/>
        <v>754.0767603450952</v>
      </c>
      <c r="S51" s="50">
        <f t="shared" si="9"/>
        <v>200</v>
      </c>
      <c r="T51" s="51">
        <f t="shared" si="26"/>
        <v>0.01688275050953916</v>
      </c>
    </row>
    <row r="52" spans="1:20" s="39" customFormat="1" ht="12" thickBot="1">
      <c r="A52" s="56">
        <f t="shared" si="10"/>
        <v>840</v>
      </c>
      <c r="B52" s="57">
        <f t="shared" si="0"/>
        <v>14</v>
      </c>
      <c r="C52" s="49">
        <f t="shared" si="1"/>
        <v>307.352290152232</v>
      </c>
      <c r="D52" s="57">
        <f t="shared" si="2"/>
        <v>34.352290152232</v>
      </c>
      <c r="E52" s="50">
        <f t="shared" si="3"/>
        <v>5.647709847767999</v>
      </c>
      <c r="F52" s="50">
        <f t="shared" si="4"/>
        <v>0</v>
      </c>
      <c r="G52" s="50">
        <f t="shared" si="5"/>
        <v>200</v>
      </c>
      <c r="H52" s="51">
        <f t="shared" si="6"/>
        <v>0.016867819075186984</v>
      </c>
      <c r="I52" s="49">
        <f t="shared" si="20"/>
        <v>307.352290152232</v>
      </c>
      <c r="J52" s="48">
        <f t="shared" si="21"/>
        <v>34.352290152232</v>
      </c>
      <c r="K52" s="50">
        <f t="shared" si="22"/>
        <v>5.647709847767999</v>
      </c>
      <c r="L52" s="50">
        <f t="shared" si="7"/>
        <v>785.0938898548882</v>
      </c>
      <c r="M52" s="50">
        <f t="shared" si="8"/>
        <v>200</v>
      </c>
      <c r="N52" s="51">
        <f t="shared" si="23"/>
        <v>0.016867819075186984</v>
      </c>
      <c r="O52" s="49">
        <f t="shared" si="24"/>
        <v>307.352290152232</v>
      </c>
      <c r="P52" s="48">
        <f t="shared" si="16"/>
        <v>34.352290152232</v>
      </c>
      <c r="Q52" s="50">
        <f t="shared" si="25"/>
        <v>5.647709847767999</v>
      </c>
      <c r="R52" s="50">
        <f t="shared" si="18"/>
        <v>785.0938898548882</v>
      </c>
      <c r="S52" s="50">
        <f t="shared" si="9"/>
        <v>200</v>
      </c>
      <c r="T52" s="51">
        <f t="shared" si="26"/>
        <v>0.016867819075186984</v>
      </c>
    </row>
    <row r="53" spans="1:20" s="39" customFormat="1" ht="12" thickBot="1">
      <c r="A53" s="56">
        <f t="shared" si="10"/>
        <v>870</v>
      </c>
      <c r="B53" s="57">
        <f t="shared" si="0"/>
        <v>14.5</v>
      </c>
      <c r="C53" s="49">
        <f t="shared" si="1"/>
        <v>307.8583247244876</v>
      </c>
      <c r="D53" s="57">
        <f t="shared" si="2"/>
        <v>34.8583247244876</v>
      </c>
      <c r="E53" s="50">
        <f t="shared" si="3"/>
        <v>5.141675275512398</v>
      </c>
      <c r="F53" s="50">
        <f t="shared" si="4"/>
        <v>0</v>
      </c>
      <c r="G53" s="50">
        <f t="shared" si="5"/>
        <v>200</v>
      </c>
      <c r="H53" s="51">
        <f t="shared" si="6"/>
        <v>0.01685290084648703</v>
      </c>
      <c r="I53" s="49">
        <f t="shared" si="20"/>
        <v>307.8583247244876</v>
      </c>
      <c r="J53" s="48">
        <f t="shared" si="21"/>
        <v>34.8583247244876</v>
      </c>
      <c r="K53" s="50">
        <f t="shared" si="22"/>
        <v>5.141675275512398</v>
      </c>
      <c r="L53" s="50">
        <f t="shared" si="7"/>
        <v>814.5749352602371</v>
      </c>
      <c r="M53" s="50">
        <f t="shared" si="8"/>
        <v>200</v>
      </c>
      <c r="N53" s="51">
        <f t="shared" si="23"/>
        <v>0.01685290084648703</v>
      </c>
      <c r="O53" s="49">
        <f t="shared" si="24"/>
        <v>307.8583247244876</v>
      </c>
      <c r="P53" s="48">
        <f t="shared" si="16"/>
        <v>34.8583247244876</v>
      </c>
      <c r="Q53" s="50">
        <f t="shared" si="25"/>
        <v>5.141675275512398</v>
      </c>
      <c r="R53" s="50">
        <f t="shared" si="18"/>
        <v>814.5749352602371</v>
      </c>
      <c r="S53" s="50">
        <f t="shared" si="9"/>
        <v>200</v>
      </c>
      <c r="T53" s="51">
        <f t="shared" si="26"/>
        <v>0.01685290084648703</v>
      </c>
    </row>
    <row r="54" spans="1:20" s="39" customFormat="1" ht="12" thickBot="1">
      <c r="A54" s="56">
        <f t="shared" si="10"/>
        <v>900</v>
      </c>
      <c r="B54" s="57">
        <f t="shared" si="0"/>
        <v>15</v>
      </c>
      <c r="C54" s="49">
        <f t="shared" si="1"/>
        <v>308.3639117498822</v>
      </c>
      <c r="D54" s="57">
        <f t="shared" si="2"/>
        <v>35.36391174988222</v>
      </c>
      <c r="E54" s="50">
        <f t="shared" si="3"/>
        <v>4.63608825011778</v>
      </c>
      <c r="F54" s="50">
        <f t="shared" si="4"/>
        <v>0</v>
      </c>
      <c r="G54" s="50">
        <f t="shared" si="5"/>
        <v>200</v>
      </c>
      <c r="H54" s="51">
        <f t="shared" si="6"/>
        <v>0.016837995811759966</v>
      </c>
      <c r="I54" s="49">
        <f t="shared" si="20"/>
        <v>308.3639117498822</v>
      </c>
      <c r="J54" s="48">
        <f t="shared" si="21"/>
        <v>35.36391174988222</v>
      </c>
      <c r="K54" s="50">
        <f t="shared" si="22"/>
        <v>4.63608825011778</v>
      </c>
      <c r="L54" s="50">
        <f t="shared" si="7"/>
        <v>842.3399817480041</v>
      </c>
      <c r="M54" s="50">
        <f t="shared" si="8"/>
        <v>200</v>
      </c>
      <c r="N54" s="51">
        <f t="shared" si="23"/>
        <v>0.016837995811759966</v>
      </c>
      <c r="O54" s="49">
        <f t="shared" si="24"/>
        <v>308.3639117498822</v>
      </c>
      <c r="P54" s="48">
        <f t="shared" si="16"/>
        <v>35.36391174988222</v>
      </c>
      <c r="Q54" s="50">
        <f t="shared" si="25"/>
        <v>4.63608825011778</v>
      </c>
      <c r="R54" s="50">
        <f t="shared" si="18"/>
        <v>842.3399817480041</v>
      </c>
      <c r="S54" s="50">
        <f t="shared" si="9"/>
        <v>200</v>
      </c>
      <c r="T54" s="51">
        <f t="shared" si="26"/>
        <v>0.016837995811759966</v>
      </c>
    </row>
    <row r="55" spans="1:20" s="39" customFormat="1" ht="12" thickBot="1">
      <c r="A55" s="56">
        <f t="shared" si="10"/>
        <v>930</v>
      </c>
      <c r="B55" s="57">
        <f t="shared" si="0"/>
        <v>15.5</v>
      </c>
      <c r="C55" s="49">
        <f t="shared" si="1"/>
        <v>308.869051624235</v>
      </c>
      <c r="D55" s="57">
        <f t="shared" si="2"/>
        <v>35.869051624235</v>
      </c>
      <c r="E55" s="50">
        <f t="shared" si="3"/>
        <v>4.130948375765001</v>
      </c>
      <c r="F55" s="50">
        <f t="shared" si="4"/>
        <v>0</v>
      </c>
      <c r="G55" s="50">
        <f t="shared" si="5"/>
        <v>200</v>
      </c>
      <c r="H55" s="51">
        <f t="shared" si="6"/>
        <v>0.01682310395933678</v>
      </c>
      <c r="I55" s="49">
        <f t="shared" si="20"/>
        <v>308.869051624235</v>
      </c>
      <c r="J55" s="48">
        <f t="shared" si="21"/>
        <v>35.869051624235</v>
      </c>
      <c r="K55" s="50">
        <f t="shared" si="22"/>
        <v>4.130948375765001</v>
      </c>
      <c r="L55" s="50">
        <f t="shared" si="7"/>
        <v>868.2093541836613</v>
      </c>
      <c r="M55" s="50">
        <f t="shared" si="8"/>
        <v>200</v>
      </c>
      <c r="N55" s="51">
        <f t="shared" si="23"/>
        <v>0.01682310395933678</v>
      </c>
      <c r="O55" s="49">
        <f t="shared" si="24"/>
        <v>308.869051624235</v>
      </c>
      <c r="P55" s="48">
        <f t="shared" si="16"/>
        <v>35.869051624235</v>
      </c>
      <c r="Q55" s="50">
        <f t="shared" si="25"/>
        <v>4.130948375765001</v>
      </c>
      <c r="R55" s="50">
        <f t="shared" si="18"/>
        <v>868.2093541836613</v>
      </c>
      <c r="S55" s="50">
        <f t="shared" si="9"/>
        <v>200</v>
      </c>
      <c r="T55" s="51">
        <f t="shared" si="26"/>
        <v>0.01682310395933678</v>
      </c>
    </row>
    <row r="56" spans="1:20" s="39" customFormat="1" ht="12" thickBot="1">
      <c r="A56" s="56">
        <f t="shared" si="10"/>
        <v>960</v>
      </c>
      <c r="B56" s="57">
        <f t="shared" si="0"/>
        <v>16</v>
      </c>
      <c r="C56" s="49">
        <f t="shared" si="1"/>
        <v>309.3737447430151</v>
      </c>
      <c r="D56" s="57">
        <f t="shared" si="2"/>
        <v>36.373744743015095</v>
      </c>
      <c r="E56" s="50">
        <f t="shared" si="3"/>
        <v>3.626255256984905</v>
      </c>
      <c r="F56" s="50">
        <f t="shared" si="4"/>
        <v>0</v>
      </c>
      <c r="G56" s="50">
        <f t="shared" si="5"/>
        <v>200</v>
      </c>
      <c r="H56" s="51">
        <f t="shared" si="6"/>
        <v>0.016808225277558788</v>
      </c>
      <c r="I56" s="49">
        <f t="shared" si="20"/>
        <v>309.3737447430151</v>
      </c>
      <c r="J56" s="48">
        <f t="shared" si="21"/>
        <v>36.373744743015095</v>
      </c>
      <c r="K56" s="50">
        <f t="shared" si="22"/>
        <v>3.626255256984905</v>
      </c>
      <c r="L56" s="50">
        <f t="shared" si="7"/>
        <v>892.0036168280677</v>
      </c>
      <c r="M56" s="50">
        <f t="shared" si="8"/>
        <v>200</v>
      </c>
      <c r="N56" s="51">
        <f t="shared" si="23"/>
        <v>0.016808225277558788</v>
      </c>
      <c r="O56" s="49">
        <f t="shared" si="24"/>
        <v>309.3737447430151</v>
      </c>
      <c r="P56" s="48">
        <f t="shared" si="16"/>
        <v>36.373744743015095</v>
      </c>
      <c r="Q56" s="50">
        <f t="shared" si="25"/>
        <v>3.626255256984905</v>
      </c>
      <c r="R56" s="50">
        <f t="shared" si="18"/>
        <v>892.0036168280677</v>
      </c>
      <c r="S56" s="50">
        <f t="shared" si="9"/>
        <v>200</v>
      </c>
      <c r="T56" s="51">
        <f t="shared" si="26"/>
        <v>0.016808225277558788</v>
      </c>
    </row>
    <row r="57" spans="1:20" s="39" customFormat="1" ht="12" thickBot="1">
      <c r="A57" s="56">
        <f t="shared" si="10"/>
        <v>990</v>
      </c>
      <c r="B57" s="57">
        <f t="shared" si="0"/>
        <v>16.5</v>
      </c>
      <c r="C57" s="49">
        <f aca="true" t="shared" si="27" ref="C57:C88">C56+H56*$B$21</f>
        <v>309.87799150134185</v>
      </c>
      <c r="D57" s="57">
        <f t="shared" si="2"/>
        <v>36.87799150134185</v>
      </c>
      <c r="E57" s="50">
        <f t="shared" si="3"/>
        <v>3.122008498658147</v>
      </c>
      <c r="F57" s="50">
        <f aca="true" t="shared" si="28" ref="F57:F88">F56+$B$19*E56*A57</f>
        <v>0</v>
      </c>
      <c r="G57" s="50">
        <f t="shared" si="5"/>
        <v>200</v>
      </c>
      <c r="H57" s="51">
        <f t="shared" si="6"/>
        <v>0.016793359754777613</v>
      </c>
      <c r="I57" s="49">
        <f t="shared" si="20"/>
        <v>309.87799150134185</v>
      </c>
      <c r="J57" s="48">
        <f t="shared" si="21"/>
        <v>36.87799150134185</v>
      </c>
      <c r="K57" s="50">
        <f t="shared" si="22"/>
        <v>3.122008498658147</v>
      </c>
      <c r="L57" s="50">
        <f aca="true" t="shared" si="29" ref="L57:L88">L56+$C$19*K56*A57</f>
        <v>913.543573054558</v>
      </c>
      <c r="M57" s="50">
        <f t="shared" si="8"/>
        <v>200</v>
      </c>
      <c r="N57" s="51">
        <f t="shared" si="23"/>
        <v>0.016793359754777613</v>
      </c>
      <c r="O57" s="49">
        <f t="shared" si="24"/>
        <v>309.87799150134185</v>
      </c>
      <c r="P57" s="48">
        <f t="shared" si="16"/>
        <v>36.87799150134185</v>
      </c>
      <c r="Q57" s="50">
        <f t="shared" si="25"/>
        <v>3.122008498658147</v>
      </c>
      <c r="R57" s="50">
        <f t="shared" si="18"/>
        <v>913.543573054558</v>
      </c>
      <c r="S57" s="50">
        <f t="shared" si="9"/>
        <v>200</v>
      </c>
      <c r="T57" s="51">
        <f t="shared" si="26"/>
        <v>0.016793359754777613</v>
      </c>
    </row>
    <row r="58" spans="1:20" s="39" customFormat="1" ht="12" thickBot="1">
      <c r="A58" s="56">
        <f t="shared" si="10"/>
        <v>1020</v>
      </c>
      <c r="B58" s="57">
        <f t="shared" si="0"/>
        <v>17</v>
      </c>
      <c r="C58" s="49">
        <f t="shared" si="27"/>
        <v>310.3817922939852</v>
      </c>
      <c r="D58" s="57">
        <f t="shared" si="2"/>
        <v>37.3817922939852</v>
      </c>
      <c r="E58" s="50">
        <f t="shared" si="3"/>
        <v>2.6182077060148004</v>
      </c>
      <c r="F58" s="50">
        <f t="shared" si="28"/>
        <v>0</v>
      </c>
      <c r="G58" s="50">
        <f t="shared" si="5"/>
        <v>200</v>
      </c>
      <c r="H58" s="51">
        <f t="shared" si="6"/>
        <v>0.016778507379355177</v>
      </c>
      <c r="I58" s="49">
        <f t="shared" si="20"/>
        <v>310.3817922939852</v>
      </c>
      <c r="J58" s="48">
        <f t="shared" si="21"/>
        <v>37.3817922939852</v>
      </c>
      <c r="K58" s="50">
        <f t="shared" si="22"/>
        <v>2.6182077060148004</v>
      </c>
      <c r="L58" s="50">
        <f t="shared" si="29"/>
        <v>932.6502650663458</v>
      </c>
      <c r="M58" s="50">
        <f t="shared" si="8"/>
        <v>200</v>
      </c>
      <c r="N58" s="51">
        <f t="shared" si="23"/>
        <v>0.016778507379355177</v>
      </c>
      <c r="O58" s="49">
        <f t="shared" si="24"/>
        <v>310.3817922939852</v>
      </c>
      <c r="P58" s="48">
        <f t="shared" si="16"/>
        <v>37.3817922939852</v>
      </c>
      <c r="Q58" s="50">
        <f t="shared" si="25"/>
        <v>2.6182077060148004</v>
      </c>
      <c r="R58" s="50">
        <f t="shared" si="18"/>
        <v>932.6502650663458</v>
      </c>
      <c r="S58" s="50">
        <f t="shared" si="9"/>
        <v>200</v>
      </c>
      <c r="T58" s="51">
        <f t="shared" si="26"/>
        <v>0.016778507379355177</v>
      </c>
    </row>
    <row r="59" spans="1:20" s="39" customFormat="1" ht="12" thickBot="1">
      <c r="A59" s="56">
        <f t="shared" si="10"/>
        <v>1050</v>
      </c>
      <c r="B59" s="57">
        <f t="shared" si="0"/>
        <v>17.5</v>
      </c>
      <c r="C59" s="49">
        <f t="shared" si="27"/>
        <v>310.8851475153659</v>
      </c>
      <c r="D59" s="57">
        <f t="shared" si="2"/>
        <v>37.88514751536587</v>
      </c>
      <c r="E59" s="50">
        <f t="shared" si="3"/>
        <v>2.1148524846341274</v>
      </c>
      <c r="F59" s="50">
        <f t="shared" si="28"/>
        <v>0</v>
      </c>
      <c r="G59" s="50">
        <f t="shared" si="5"/>
        <v>200</v>
      </c>
      <c r="H59" s="51">
        <f t="shared" si="6"/>
        <v>0.016763668139663707</v>
      </c>
      <c r="I59" s="49">
        <f t="shared" si="20"/>
        <v>310.8851475153659</v>
      </c>
      <c r="J59" s="48">
        <f t="shared" si="21"/>
        <v>37.88514751536587</v>
      </c>
      <c r="K59" s="50">
        <f t="shared" si="22"/>
        <v>2.1148524846341274</v>
      </c>
      <c r="L59" s="50">
        <f t="shared" si="29"/>
        <v>949.144973614239</v>
      </c>
      <c r="M59" s="50">
        <f t="shared" si="8"/>
        <v>200</v>
      </c>
      <c r="N59" s="51">
        <f t="shared" si="23"/>
        <v>0.016763668139663707</v>
      </c>
      <c r="O59" s="49">
        <f t="shared" si="24"/>
        <v>310.8851475153659</v>
      </c>
      <c r="P59" s="48">
        <f t="shared" si="16"/>
        <v>37.88514751536587</v>
      </c>
      <c r="Q59" s="50">
        <f t="shared" si="25"/>
        <v>2.1148524846341274</v>
      </c>
      <c r="R59" s="50">
        <f t="shared" si="18"/>
        <v>949.144973614239</v>
      </c>
      <c r="S59" s="50">
        <f t="shared" si="9"/>
        <v>200</v>
      </c>
      <c r="T59" s="51">
        <f t="shared" si="26"/>
        <v>0.016763668139663707</v>
      </c>
    </row>
    <row r="60" spans="1:20" s="39" customFormat="1" ht="12" thickBot="1">
      <c r="A60" s="56">
        <f t="shared" si="10"/>
        <v>1080</v>
      </c>
      <c r="B60" s="57">
        <f t="shared" si="0"/>
        <v>18</v>
      </c>
      <c r="C60" s="49">
        <f t="shared" si="27"/>
        <v>311.38805755955576</v>
      </c>
      <c r="D60" s="57">
        <f t="shared" si="2"/>
        <v>38.38805755955576</v>
      </c>
      <c r="E60" s="50">
        <f t="shared" si="3"/>
        <v>1.6119424404442384</v>
      </c>
      <c r="F60" s="50">
        <f t="shared" si="28"/>
        <v>0</v>
      </c>
      <c r="G60" s="50">
        <f t="shared" si="5"/>
        <v>200</v>
      </c>
      <c r="H60" s="51">
        <f t="shared" si="6"/>
        <v>0.016748842024085702</v>
      </c>
      <c r="I60" s="49">
        <f t="shared" si="20"/>
        <v>311.38805755955576</v>
      </c>
      <c r="J60" s="48">
        <f t="shared" si="21"/>
        <v>38.38805755955576</v>
      </c>
      <c r="K60" s="50">
        <f t="shared" si="22"/>
        <v>1.6119424404442384</v>
      </c>
      <c r="L60" s="50">
        <f t="shared" si="29"/>
        <v>962.8492177146682</v>
      </c>
      <c r="M60" s="50">
        <f t="shared" si="8"/>
        <v>200</v>
      </c>
      <c r="N60" s="51">
        <f t="shared" si="23"/>
        <v>0.016748842024085702</v>
      </c>
      <c r="O60" s="49">
        <f t="shared" si="24"/>
        <v>311.38805755955576</v>
      </c>
      <c r="P60" s="48">
        <f t="shared" si="16"/>
        <v>38.38805755955576</v>
      </c>
      <c r="Q60" s="50">
        <f t="shared" si="25"/>
        <v>1.6119424404442384</v>
      </c>
      <c r="R60" s="50">
        <f t="shared" si="18"/>
        <v>962.8492177146682</v>
      </c>
      <c r="S60" s="50">
        <f t="shared" si="9"/>
        <v>200</v>
      </c>
      <c r="T60" s="51">
        <f t="shared" si="26"/>
        <v>0.016748842024085702</v>
      </c>
    </row>
    <row r="61" spans="1:20" s="39" customFormat="1" ht="12" thickBot="1">
      <c r="A61" s="56">
        <f t="shared" si="10"/>
        <v>1110</v>
      </c>
      <c r="B61" s="57">
        <f t="shared" si="0"/>
        <v>18.5</v>
      </c>
      <c r="C61" s="49">
        <f t="shared" si="27"/>
        <v>311.8905228202783</v>
      </c>
      <c r="D61" s="57">
        <f t="shared" si="2"/>
        <v>38.890522820278306</v>
      </c>
      <c r="E61" s="50">
        <f t="shared" si="3"/>
        <v>1.1094771797216936</v>
      </c>
      <c r="F61" s="50">
        <f t="shared" si="28"/>
        <v>0</v>
      </c>
      <c r="G61" s="50">
        <f t="shared" si="5"/>
        <v>200</v>
      </c>
      <c r="H61" s="51">
        <f t="shared" si="6"/>
        <v>0.01673402902101394</v>
      </c>
      <c r="I61" s="49">
        <f t="shared" si="20"/>
        <v>311.8905228202783</v>
      </c>
      <c r="J61" s="48">
        <f t="shared" si="21"/>
        <v>38.890522820278306</v>
      </c>
      <c r="K61" s="50">
        <f t="shared" si="22"/>
        <v>1.1094771797216936</v>
      </c>
      <c r="L61" s="50">
        <f t="shared" si="29"/>
        <v>973.5847543680268</v>
      </c>
      <c r="M61" s="50">
        <f t="shared" si="8"/>
        <v>200</v>
      </c>
      <c r="N61" s="51">
        <f t="shared" si="23"/>
        <v>0.01673402902101394</v>
      </c>
      <c r="O61" s="49">
        <f t="shared" si="24"/>
        <v>311.8905228202783</v>
      </c>
      <c r="P61" s="48">
        <f t="shared" si="16"/>
        <v>38.890522820278306</v>
      </c>
      <c r="Q61" s="50">
        <f t="shared" si="25"/>
        <v>1.1094771797216936</v>
      </c>
      <c r="R61" s="50">
        <f t="shared" si="18"/>
        <v>973.5847543680268</v>
      </c>
      <c r="S61" s="50">
        <f t="shared" si="9"/>
        <v>200</v>
      </c>
      <c r="T61" s="51">
        <f t="shared" si="26"/>
        <v>0.01673402902101394</v>
      </c>
    </row>
    <row r="62" spans="1:20" s="39" customFormat="1" ht="12" thickBot="1">
      <c r="A62" s="56">
        <f t="shared" si="10"/>
        <v>1140</v>
      </c>
      <c r="B62" s="57">
        <f t="shared" si="0"/>
        <v>19</v>
      </c>
      <c r="C62" s="49">
        <f t="shared" si="27"/>
        <v>312.3925436909087</v>
      </c>
      <c r="D62" s="57">
        <f t="shared" si="2"/>
        <v>39.392543690908724</v>
      </c>
      <c r="E62" s="50">
        <f t="shared" si="3"/>
        <v>0.6074563090912761</v>
      </c>
      <c r="F62" s="50">
        <f t="shared" si="28"/>
        <v>0</v>
      </c>
      <c r="G62" s="50">
        <f t="shared" si="5"/>
        <v>121.49126181825523</v>
      </c>
      <c r="H62" s="51">
        <f t="shared" si="6"/>
        <v>0.009931782092934915</v>
      </c>
      <c r="I62" s="49">
        <f t="shared" si="20"/>
        <v>312.3925436909087</v>
      </c>
      <c r="J62" s="48">
        <f t="shared" si="21"/>
        <v>39.392543690908724</v>
      </c>
      <c r="K62" s="50">
        <f t="shared" si="22"/>
        <v>0.6074563090912761</v>
      </c>
      <c r="L62" s="50">
        <f t="shared" si="29"/>
        <v>981.1735782773231</v>
      </c>
      <c r="M62" s="50">
        <f t="shared" si="8"/>
        <v>127.37830328791917</v>
      </c>
      <c r="N62" s="51">
        <f t="shared" si="23"/>
        <v>0.010440744318543695</v>
      </c>
      <c r="O62" s="49">
        <f t="shared" si="24"/>
        <v>312.3925436909087</v>
      </c>
      <c r="P62" s="48">
        <f t="shared" si="16"/>
        <v>39.392543690908724</v>
      </c>
      <c r="Q62" s="50">
        <f t="shared" si="25"/>
        <v>0.6074563090912761</v>
      </c>
      <c r="R62" s="50">
        <f t="shared" si="18"/>
        <v>981.1735782773231</v>
      </c>
      <c r="S62" s="50">
        <f t="shared" si="9"/>
        <v>150.92646916657492</v>
      </c>
      <c r="T62" s="51">
        <f t="shared" si="26"/>
        <v>0.01247659322097882</v>
      </c>
    </row>
    <row r="63" spans="1:20" s="39" customFormat="1" ht="12" thickBot="1">
      <c r="A63" s="56">
        <f t="shared" si="10"/>
        <v>1170</v>
      </c>
      <c r="B63" s="57">
        <f t="shared" si="0"/>
        <v>19.5</v>
      </c>
      <c r="C63" s="49">
        <f t="shared" si="27"/>
        <v>312.69049715369675</v>
      </c>
      <c r="D63" s="57">
        <f t="shared" si="2"/>
        <v>39.690497153696754</v>
      </c>
      <c r="E63" s="50">
        <f t="shared" si="3"/>
        <v>0.3095028463032463</v>
      </c>
      <c r="F63" s="50">
        <f t="shared" si="28"/>
        <v>0</v>
      </c>
      <c r="G63" s="50">
        <f t="shared" si="5"/>
        <v>61.90056926064926</v>
      </c>
      <c r="H63" s="51">
        <f t="shared" si="6"/>
        <v>0.0047711045902061495</v>
      </c>
      <c r="I63" s="49">
        <f t="shared" si="20"/>
        <v>312.70576602046503</v>
      </c>
      <c r="J63" s="48">
        <f t="shared" si="21"/>
        <v>39.705766020465035</v>
      </c>
      <c r="K63" s="50">
        <f t="shared" si="22"/>
        <v>0.29423397953496533</v>
      </c>
      <c r="L63" s="50">
        <f t="shared" si="29"/>
        <v>985.4379215671439</v>
      </c>
      <c r="M63" s="50">
        <f t="shared" si="8"/>
        <v>64.75942343639593</v>
      </c>
      <c r="N63" s="51">
        <f t="shared" si="23"/>
        <v>0.005017815747477688</v>
      </c>
      <c r="O63" s="49">
        <f t="shared" si="24"/>
        <v>312.7668414875381</v>
      </c>
      <c r="P63" s="48">
        <f t="shared" si="16"/>
        <v>39.7668414875381</v>
      </c>
      <c r="Q63" s="50">
        <f t="shared" si="25"/>
        <v>0.23315851246189823</v>
      </c>
      <c r="R63" s="50">
        <f t="shared" si="18"/>
        <v>985.4379215671439</v>
      </c>
      <c r="S63" s="50">
        <f t="shared" si="9"/>
        <v>76.19484013939396</v>
      </c>
      <c r="T63" s="51">
        <f t="shared" si="26"/>
        <v>0.006004660376564823</v>
      </c>
    </row>
    <row r="64" spans="1:20" s="39" customFormat="1" ht="12" thickBot="1">
      <c r="A64" s="56">
        <f>A63+$B$21</f>
        <v>1200</v>
      </c>
      <c r="B64" s="57">
        <f>A64/60</f>
        <v>20</v>
      </c>
      <c r="C64" s="49">
        <f t="shared" si="27"/>
        <v>312.8336302914029</v>
      </c>
      <c r="D64" s="57">
        <f>C64-273</f>
        <v>39.833630291402926</v>
      </c>
      <c r="E64" s="50">
        <f t="shared" si="3"/>
        <v>0.1663697085970739</v>
      </c>
      <c r="F64" s="50">
        <f t="shared" si="28"/>
        <v>0</v>
      </c>
      <c r="G64" s="50">
        <f t="shared" si="5"/>
        <v>33.27394171941478</v>
      </c>
      <c r="H64" s="51">
        <f t="shared" si="6"/>
        <v>0.0022919793041854836</v>
      </c>
      <c r="I64" s="49">
        <f t="shared" si="20"/>
        <v>312.8563004928894</v>
      </c>
      <c r="J64" s="48">
        <f t="shared" si="21"/>
        <v>39.856300492889375</v>
      </c>
      <c r="K64" s="50">
        <f t="shared" si="22"/>
        <v>0.1436995071106253</v>
      </c>
      <c r="L64" s="50">
        <f t="shared" si="29"/>
        <v>987.5564062197957</v>
      </c>
      <c r="M64" s="50">
        <f t="shared" si="8"/>
        <v>34.66523985944383</v>
      </c>
      <c r="N64" s="51">
        <f t="shared" si="23"/>
        <v>0.002411595192996052</v>
      </c>
      <c r="O64" s="49">
        <f t="shared" si="24"/>
        <v>312.94698129883506</v>
      </c>
      <c r="P64" s="48">
        <f t="shared" si="16"/>
        <v>39.946981298835055</v>
      </c>
      <c r="Q64" s="50">
        <f t="shared" si="25"/>
        <v>0.05301870116494456</v>
      </c>
      <c r="R64" s="50">
        <f t="shared" si="18"/>
        <v>987.1166628568695</v>
      </c>
      <c r="S64" s="50">
        <f t="shared" si="9"/>
        <v>40.217240118694995</v>
      </c>
      <c r="T64" s="51">
        <f t="shared" si="26"/>
        <v>0.0028889182122248222</v>
      </c>
    </row>
    <row r="65" spans="1:20" s="39" customFormat="1" ht="12" thickBot="1">
      <c r="A65" s="56">
        <f>A64+$B$21</f>
        <v>1230</v>
      </c>
      <c r="B65" s="57">
        <f>A65/60</f>
        <v>20.5</v>
      </c>
      <c r="C65" s="49">
        <f t="shared" si="27"/>
        <v>312.90238967052846</v>
      </c>
      <c r="D65" s="57">
        <f>C65-273</f>
        <v>39.902389670528464</v>
      </c>
      <c r="E65" s="50">
        <f t="shared" si="3"/>
        <v>0.0976103294715358</v>
      </c>
      <c r="F65" s="50">
        <f t="shared" si="28"/>
        <v>0</v>
      </c>
      <c r="G65" s="50">
        <f t="shared" si="5"/>
        <v>19.52206589430716</v>
      </c>
      <c r="H65" s="51">
        <f t="shared" si="6"/>
        <v>0.0011010383510769563</v>
      </c>
      <c r="I65" s="49">
        <f t="shared" si="20"/>
        <v>312.92864834867925</v>
      </c>
      <c r="J65" s="48">
        <f t="shared" si="21"/>
        <v>39.928648348679246</v>
      </c>
      <c r="K65" s="50">
        <f t="shared" si="22"/>
        <v>0.07135165132075372</v>
      </c>
      <c r="L65" s="50">
        <f t="shared" si="29"/>
        <v>988.6169085822721</v>
      </c>
      <c r="M65" s="50">
        <f t="shared" si="8"/>
        <v>20.202031715644377</v>
      </c>
      <c r="N65" s="51">
        <f t="shared" si="23"/>
        <v>0.0011590504486188276</v>
      </c>
      <c r="O65" s="49">
        <f t="shared" si="24"/>
        <v>313.0336488452018</v>
      </c>
      <c r="P65" s="48">
        <f t="shared" si="16"/>
        <v>40.03364884520181</v>
      </c>
      <c r="Q65" s="50">
        <f t="shared" si="25"/>
        <v>-0.03364884520181022</v>
      </c>
      <c r="R65" s="50">
        <f t="shared" si="18"/>
        <v>987.5079408714669</v>
      </c>
      <c r="S65" s="50">
        <f t="shared" si="9"/>
        <v>22.895469185781963</v>
      </c>
      <c r="T65" s="51">
        <f t="shared" si="26"/>
        <v>0.0013888152123737276</v>
      </c>
    </row>
    <row r="66" spans="1:20" s="39" customFormat="1" ht="12" thickBot="1">
      <c r="A66" s="56">
        <f>A65+$B$21</f>
        <v>1260</v>
      </c>
      <c r="B66" s="57">
        <f>A66/60</f>
        <v>21</v>
      </c>
      <c r="C66" s="49">
        <f t="shared" si="27"/>
        <v>312.93542082106075</v>
      </c>
      <c r="D66" s="57">
        <f>C66-273</f>
        <v>39.935420821060745</v>
      </c>
      <c r="E66" s="50">
        <f t="shared" si="3"/>
        <v>0.06457917893925469</v>
      </c>
      <c r="F66" s="50">
        <f t="shared" si="28"/>
        <v>0</v>
      </c>
      <c r="G66" s="50">
        <f t="shared" si="5"/>
        <v>12.915835787850938</v>
      </c>
      <c r="H66" s="51">
        <f t="shared" si="6"/>
        <v>0.0005289251296157197</v>
      </c>
      <c r="I66" s="49">
        <f t="shared" si="20"/>
        <v>312.9634198621378</v>
      </c>
      <c r="J66" s="48">
        <f t="shared" si="21"/>
        <v>39.96341986213781</v>
      </c>
      <c r="K66" s="50">
        <f t="shared" si="22"/>
        <v>0.03658013786218817</v>
      </c>
      <c r="L66" s="50">
        <f t="shared" si="29"/>
        <v>989.1563270662571</v>
      </c>
      <c r="M66" s="50">
        <f t="shared" si="8"/>
        <v>13.250965534835176</v>
      </c>
      <c r="N66" s="51">
        <f t="shared" si="23"/>
        <v>0.0005570732312258802</v>
      </c>
      <c r="O66" s="49">
        <f t="shared" si="24"/>
        <v>313.07531330157303</v>
      </c>
      <c r="P66" s="48">
        <f t="shared" si="16"/>
        <v>40.07531330157303</v>
      </c>
      <c r="Q66" s="50">
        <f t="shared" si="25"/>
        <v>-0.07531330157303273</v>
      </c>
      <c r="R66" s="50">
        <f t="shared" si="18"/>
        <v>987.2535556017411</v>
      </c>
      <c r="S66" s="50">
        <f t="shared" si="9"/>
        <v>14.554946353445686</v>
      </c>
      <c r="T66" s="51">
        <f t="shared" si="26"/>
        <v>0.0006665097707031102</v>
      </c>
    </row>
    <row r="67" spans="1:20" s="39" customFormat="1" ht="12" thickBot="1">
      <c r="A67" s="56">
        <f aca="true" t="shared" si="30" ref="A67:A73">A66+$B$21</f>
        <v>1290</v>
      </c>
      <c r="B67" s="57">
        <f aca="true" t="shared" si="31" ref="B67:B73">A67/60</f>
        <v>21.5</v>
      </c>
      <c r="C67" s="49">
        <f t="shared" si="27"/>
        <v>312.9512885749492</v>
      </c>
      <c r="D67" s="57">
        <f aca="true" t="shared" si="32" ref="D67:D73">C67-273</f>
        <v>39.95128857494922</v>
      </c>
      <c r="E67" s="50">
        <f t="shared" si="3"/>
        <v>0.048711425050782964</v>
      </c>
      <c r="F67" s="50">
        <f t="shared" si="28"/>
        <v>0</v>
      </c>
      <c r="G67" s="50">
        <f t="shared" si="5"/>
        <v>9.742285010156593</v>
      </c>
      <c r="H67" s="51">
        <f t="shared" si="6"/>
        <v>0.0002540890537237944</v>
      </c>
      <c r="I67" s="49">
        <f t="shared" si="20"/>
        <v>312.9801320590746</v>
      </c>
      <c r="J67" s="48">
        <f t="shared" si="21"/>
        <v>39.980132059074606</v>
      </c>
      <c r="K67" s="50">
        <f t="shared" si="22"/>
        <v>0.019867940925394123</v>
      </c>
      <c r="L67" s="50">
        <f t="shared" si="29"/>
        <v>989.4394573333104</v>
      </c>
      <c r="M67" s="50">
        <f t="shared" si="8"/>
        <v>9.910224929078687</v>
      </c>
      <c r="N67" s="51">
        <f t="shared" si="23"/>
        <v>0.00026775791924528827</v>
      </c>
      <c r="O67" s="49">
        <f t="shared" si="24"/>
        <v>313.09530859469413</v>
      </c>
      <c r="P67" s="48">
        <f t="shared" si="16"/>
        <v>40.09530859469413</v>
      </c>
      <c r="Q67" s="50">
        <f t="shared" si="25"/>
        <v>-0.09530859469413144</v>
      </c>
      <c r="R67" s="50">
        <f t="shared" si="18"/>
        <v>986.6706306475659</v>
      </c>
      <c r="S67" s="50">
        <f t="shared" si="9"/>
        <v>10.538399980600687</v>
      </c>
      <c r="T67" s="51">
        <f t="shared" si="26"/>
        <v>0.00031867110655269627</v>
      </c>
    </row>
    <row r="68" spans="1:20" s="39" customFormat="1" ht="12" thickBot="1">
      <c r="A68" s="56">
        <f t="shared" si="30"/>
        <v>1320</v>
      </c>
      <c r="B68" s="57">
        <f t="shared" si="31"/>
        <v>22</v>
      </c>
      <c r="C68" s="49">
        <f t="shared" si="27"/>
        <v>312.95891124656094</v>
      </c>
      <c r="D68" s="57">
        <f t="shared" si="32"/>
        <v>39.958911246560945</v>
      </c>
      <c r="E68" s="50">
        <f t="shared" si="3"/>
        <v>0.04108875343905538</v>
      </c>
      <c r="F68" s="50">
        <f t="shared" si="28"/>
        <v>0</v>
      </c>
      <c r="G68" s="50">
        <f t="shared" si="5"/>
        <v>8.217750687811076</v>
      </c>
      <c r="H68" s="51">
        <f t="shared" si="6"/>
        <v>0.00012206122115815064</v>
      </c>
      <c r="I68" s="49">
        <f t="shared" si="20"/>
        <v>312.988164796652</v>
      </c>
      <c r="J68" s="48">
        <f t="shared" si="21"/>
        <v>39.98816479665197</v>
      </c>
      <c r="K68" s="50">
        <f t="shared" si="22"/>
        <v>0.01183520334802779</v>
      </c>
      <c r="L68" s="50">
        <f t="shared" si="29"/>
        <v>989.5968114254396</v>
      </c>
      <c r="M68" s="50">
        <f t="shared" si="8"/>
        <v>8.304621538158194</v>
      </c>
      <c r="N68" s="51">
        <f t="shared" si="23"/>
        <v>0.0001287091981236425</v>
      </c>
      <c r="O68" s="49">
        <f t="shared" si="24"/>
        <v>313.10486872789073</v>
      </c>
      <c r="P68" s="48">
        <f t="shared" si="16"/>
        <v>40.10486872789073</v>
      </c>
      <c r="Q68" s="50">
        <f t="shared" si="25"/>
        <v>-0.10486872789073232</v>
      </c>
      <c r="R68" s="50">
        <f t="shared" si="18"/>
        <v>985.9157865775884</v>
      </c>
      <c r="S68" s="50">
        <f t="shared" si="9"/>
        <v>8.603728019181187</v>
      </c>
      <c r="T68" s="51">
        <f t="shared" si="26"/>
        <v>0.00015112784225148416</v>
      </c>
    </row>
    <row r="69" spans="1:20" s="39" customFormat="1" ht="12" thickBot="1">
      <c r="A69" s="56">
        <f t="shared" si="30"/>
        <v>1350</v>
      </c>
      <c r="B69" s="57">
        <f t="shared" si="31"/>
        <v>22.5</v>
      </c>
      <c r="C69" s="49">
        <f t="shared" si="27"/>
        <v>312.9625730831957</v>
      </c>
      <c r="D69" s="57">
        <f t="shared" si="32"/>
        <v>39.96257308319571</v>
      </c>
      <c r="E69" s="50">
        <f t="shared" si="3"/>
        <v>0.03742691680429289</v>
      </c>
      <c r="F69" s="50">
        <f t="shared" si="28"/>
        <v>0</v>
      </c>
      <c r="G69" s="50">
        <f t="shared" si="5"/>
        <v>7.485383360858577</v>
      </c>
      <c r="H69" s="51">
        <f t="shared" si="6"/>
        <v>5.863669249901937E-05</v>
      </c>
      <c r="I69" s="49">
        <f t="shared" si="20"/>
        <v>312.9920260725957</v>
      </c>
      <c r="J69" s="48">
        <f t="shared" si="21"/>
        <v>39.992026072595706</v>
      </c>
      <c r="K69" s="50">
        <f t="shared" si="22"/>
        <v>0.00797392740429359</v>
      </c>
      <c r="L69" s="50">
        <f t="shared" si="29"/>
        <v>989.6926765725586</v>
      </c>
      <c r="M69" s="50">
        <f t="shared" si="8"/>
        <v>7.53294154029407</v>
      </c>
      <c r="N69" s="51">
        <f t="shared" si="23"/>
        <v>6.188002588620282E-05</v>
      </c>
      <c r="O69" s="49">
        <f t="shared" si="24"/>
        <v>313.10940256315826</v>
      </c>
      <c r="P69" s="48">
        <f t="shared" si="16"/>
        <v>40.109402563158255</v>
      </c>
      <c r="Q69" s="50">
        <f t="shared" si="25"/>
        <v>-0.10940256315825536</v>
      </c>
      <c r="R69" s="50">
        <f t="shared" si="18"/>
        <v>985.0663498816734</v>
      </c>
      <c r="S69" s="50">
        <f t="shared" si="9"/>
        <v>7.6714778647991295</v>
      </c>
      <c r="T69" s="51">
        <f t="shared" si="26"/>
        <v>7.0396802686197E-05</v>
      </c>
    </row>
    <row r="70" spans="1:20" s="39" customFormat="1" ht="12" thickBot="1">
      <c r="A70" s="56">
        <f t="shared" si="30"/>
        <v>1380</v>
      </c>
      <c r="B70" s="57">
        <f t="shared" si="31"/>
        <v>23</v>
      </c>
      <c r="C70" s="49">
        <f t="shared" si="27"/>
        <v>312.96433218397067</v>
      </c>
      <c r="D70" s="57">
        <f t="shared" si="32"/>
        <v>39.96433218397067</v>
      </c>
      <c r="E70" s="50">
        <f t="shared" si="3"/>
        <v>0.035667816029331334</v>
      </c>
      <c r="F70" s="50">
        <f t="shared" si="28"/>
        <v>0</v>
      </c>
      <c r="G70" s="50">
        <f t="shared" si="5"/>
        <v>7.133563205866267</v>
      </c>
      <c r="H70" s="51">
        <f t="shared" si="6"/>
        <v>2.816833777868768E-05</v>
      </c>
      <c r="I70" s="49">
        <f t="shared" si="20"/>
        <v>312.9938824733723</v>
      </c>
      <c r="J70" s="48">
        <f t="shared" si="21"/>
        <v>39.99388247337231</v>
      </c>
      <c r="K70" s="50">
        <f t="shared" si="22"/>
        <v>0.006117526627690495</v>
      </c>
      <c r="L70" s="50">
        <f t="shared" si="29"/>
        <v>989.7587006914662</v>
      </c>
      <c r="M70" s="50">
        <f t="shared" si="8"/>
        <v>7.162057529686896</v>
      </c>
      <c r="N70" s="51">
        <f t="shared" si="23"/>
        <v>2.97606433585954E-05</v>
      </c>
      <c r="O70" s="49">
        <f t="shared" si="24"/>
        <v>313.11151446723886</v>
      </c>
      <c r="P70" s="48">
        <f t="shared" si="16"/>
        <v>40.11151446723886</v>
      </c>
      <c r="Q70" s="50">
        <f t="shared" si="25"/>
        <v>-0.11151446723886238</v>
      </c>
      <c r="R70" s="50">
        <f t="shared" si="18"/>
        <v>984.1604966587231</v>
      </c>
      <c r="S70" s="50">
        <f t="shared" si="9"/>
        <v>7.221921451989218</v>
      </c>
      <c r="T70" s="51">
        <f t="shared" si="26"/>
        <v>3.146829121002507E-05</v>
      </c>
    </row>
    <row r="71" spans="1:20" s="39" customFormat="1" ht="12" thickBot="1">
      <c r="A71" s="56">
        <f t="shared" si="30"/>
        <v>1410</v>
      </c>
      <c r="B71" s="57">
        <f t="shared" si="31"/>
        <v>23.5</v>
      </c>
      <c r="C71" s="49">
        <f t="shared" si="27"/>
        <v>312.96517723410403</v>
      </c>
      <c r="D71" s="57">
        <f t="shared" si="32"/>
        <v>39.96517723410403</v>
      </c>
      <c r="E71" s="50">
        <f t="shared" si="3"/>
        <v>0.03482276589596722</v>
      </c>
      <c r="F71" s="50">
        <f t="shared" si="28"/>
        <v>0</v>
      </c>
      <c r="G71" s="50">
        <f t="shared" si="5"/>
        <v>6.9645531791934445</v>
      </c>
      <c r="H71" s="51">
        <f t="shared" si="6"/>
        <v>1.3531719123133984E-05</v>
      </c>
      <c r="I71" s="49">
        <f t="shared" si="20"/>
        <v>312.99477529267307</v>
      </c>
      <c r="J71" s="48">
        <f t="shared" si="21"/>
        <v>39.99477529267307</v>
      </c>
      <c r="K71" s="50">
        <f t="shared" si="22"/>
        <v>0.005224707326931366</v>
      </c>
      <c r="L71" s="50">
        <f t="shared" si="29"/>
        <v>989.8104549667364</v>
      </c>
      <c r="M71" s="50">
        <f t="shared" si="8"/>
        <v>6.983804195186692</v>
      </c>
      <c r="N71" s="51">
        <f t="shared" si="23"/>
        <v>1.4323489311982862E-05</v>
      </c>
      <c r="O71" s="49">
        <f t="shared" si="24"/>
        <v>313.11245851597516</v>
      </c>
      <c r="P71" s="48">
        <f t="shared" si="16"/>
        <v>40.11245851597516</v>
      </c>
      <c r="Q71" s="50">
        <f t="shared" si="25"/>
        <v>-0.11245851597516321</v>
      </c>
      <c r="R71" s="50">
        <f t="shared" si="18"/>
        <v>983.2170842658824</v>
      </c>
      <c r="S71" s="50">
        <f t="shared" si="9"/>
        <v>7.004809332943829</v>
      </c>
      <c r="T71" s="51">
        <f t="shared" si="26"/>
        <v>1.2670103504560848E-05</v>
      </c>
    </row>
    <row r="72" spans="1:20" s="39" customFormat="1" ht="12" thickBot="1">
      <c r="A72" s="56">
        <f t="shared" si="30"/>
        <v>1440</v>
      </c>
      <c r="B72" s="57">
        <f t="shared" si="31"/>
        <v>24</v>
      </c>
      <c r="C72" s="49">
        <f t="shared" si="27"/>
        <v>312.9655831856777</v>
      </c>
      <c r="D72" s="57">
        <f t="shared" si="32"/>
        <v>39.9655831856777</v>
      </c>
      <c r="E72" s="50">
        <f t="shared" si="3"/>
        <v>0.034416814322298706</v>
      </c>
      <c r="F72" s="50">
        <f t="shared" si="28"/>
        <v>0</v>
      </c>
      <c r="G72" s="50">
        <f t="shared" si="5"/>
        <v>6.883362864459741</v>
      </c>
      <c r="H72" s="51">
        <f t="shared" si="6"/>
        <v>6.5004695654845565E-06</v>
      </c>
      <c r="I72" s="49">
        <f t="shared" si="20"/>
        <v>312.9952049973524</v>
      </c>
      <c r="J72" s="48">
        <f t="shared" si="21"/>
        <v>39.9952049973524</v>
      </c>
      <c r="K72" s="50">
        <f t="shared" si="22"/>
        <v>0.004795002647597357</v>
      </c>
      <c r="L72" s="50">
        <f t="shared" si="29"/>
        <v>989.8555964380411</v>
      </c>
      <c r="M72" s="50">
        <f t="shared" si="8"/>
        <v>6.898134108147718</v>
      </c>
      <c r="N72" s="51">
        <f t="shared" si="23"/>
        <v>6.904242262450625E-06</v>
      </c>
      <c r="O72" s="49">
        <f t="shared" si="24"/>
        <v>313.1128386190803</v>
      </c>
      <c r="P72" s="48">
        <f t="shared" si="16"/>
        <v>40.11283861908032</v>
      </c>
      <c r="Q72" s="50">
        <f t="shared" si="25"/>
        <v>-0.11283861908032122</v>
      </c>
      <c r="R72" s="50">
        <f t="shared" si="18"/>
        <v>982.245442687857</v>
      </c>
      <c r="S72" s="50">
        <f t="shared" si="9"/>
        <v>6.8996394645714645</v>
      </c>
      <c r="T72" s="51">
        <f t="shared" si="26"/>
        <v>3.5664715878674884E-06</v>
      </c>
    </row>
    <row r="73" spans="1:20" s="39" customFormat="1" ht="12" thickBot="1">
      <c r="A73" s="56">
        <f t="shared" si="30"/>
        <v>1470</v>
      </c>
      <c r="B73" s="57">
        <f t="shared" si="31"/>
        <v>24.5</v>
      </c>
      <c r="C73" s="49">
        <f t="shared" si="27"/>
        <v>312.96577819976466</v>
      </c>
      <c r="D73" s="57">
        <f t="shared" si="32"/>
        <v>39.96577819976466</v>
      </c>
      <c r="E73" s="50">
        <f t="shared" si="3"/>
        <v>0.03422180023534338</v>
      </c>
      <c r="F73" s="50">
        <f t="shared" si="28"/>
        <v>0</v>
      </c>
      <c r="G73" s="50">
        <f t="shared" si="5"/>
        <v>6.844360047068676</v>
      </c>
      <c r="H73" s="51">
        <f t="shared" si="6"/>
        <v>3.1227447293697254E-06</v>
      </c>
      <c r="I73" s="49">
        <f t="shared" si="20"/>
        <v>312.99541212462026</v>
      </c>
      <c r="J73" s="48">
        <f t="shared" si="21"/>
        <v>39.99541212462026</v>
      </c>
      <c r="K73" s="50">
        <f t="shared" si="22"/>
        <v>0.004587875379741035</v>
      </c>
      <c r="L73" s="50">
        <f t="shared" si="29"/>
        <v>989.8978883613929</v>
      </c>
      <c r="M73" s="50">
        <f t="shared" si="8"/>
        <v>6.856962406116565</v>
      </c>
      <c r="N73" s="51">
        <f t="shared" si="23"/>
        <v>3.338650116758358E-06</v>
      </c>
      <c r="O73" s="49">
        <f t="shared" si="24"/>
        <v>313.11294561322796</v>
      </c>
      <c r="P73" s="48">
        <f t="shared" si="16"/>
        <v>40.112945613227964</v>
      </c>
      <c r="Q73" s="50">
        <f t="shared" si="25"/>
        <v>-0.11294561322796426</v>
      </c>
      <c r="R73" s="50">
        <f t="shared" si="18"/>
        <v>981.2502060675686</v>
      </c>
      <c r="S73" s="50">
        <f t="shared" si="9"/>
        <v>6.848383536434206</v>
      </c>
      <c r="T73" s="51">
        <f t="shared" si="26"/>
        <v>-8.679970051454591E-07</v>
      </c>
    </row>
    <row r="74" spans="1:20" s="39" customFormat="1" ht="12" thickBot="1">
      <c r="A74" s="56">
        <f>A73+$B$21</f>
        <v>1500</v>
      </c>
      <c r="B74" s="57">
        <f>A74/60</f>
        <v>25</v>
      </c>
      <c r="C74" s="49">
        <f t="shared" si="27"/>
        <v>312.9658718821065</v>
      </c>
      <c r="D74" s="57">
        <f>C74-273</f>
        <v>39.96587188210651</v>
      </c>
      <c r="E74" s="50">
        <f t="shared" si="3"/>
        <v>0.0341281178934878</v>
      </c>
      <c r="F74" s="50">
        <f t="shared" si="28"/>
        <v>0</v>
      </c>
      <c r="G74" s="50">
        <f t="shared" si="5"/>
        <v>6.825623578697559</v>
      </c>
      <c r="H74" s="51">
        <f t="shared" si="6"/>
        <v>1.5001277290732626E-06</v>
      </c>
      <c r="I74" s="49">
        <f t="shared" si="20"/>
        <v>312.9955122841238</v>
      </c>
      <c r="J74" s="48">
        <f t="shared" si="21"/>
        <v>39.99551228412378</v>
      </c>
      <c r="K74" s="50">
        <f t="shared" si="22"/>
        <v>0.004487715876223319</v>
      </c>
      <c r="L74" s="50">
        <f t="shared" si="29"/>
        <v>989.9391792398105</v>
      </c>
      <c r="M74" s="50">
        <f t="shared" si="8"/>
        <v>6.837178250683527</v>
      </c>
      <c r="N74" s="51">
        <f t="shared" si="23"/>
        <v>1.625264726659809E-06</v>
      </c>
      <c r="O74" s="49">
        <f t="shared" si="24"/>
        <v>313.1129195733178</v>
      </c>
      <c r="P74" s="48">
        <f t="shared" si="16"/>
        <v>40.11291957331781</v>
      </c>
      <c r="Q74" s="50">
        <f t="shared" si="25"/>
        <v>-0.11291957331781077</v>
      </c>
      <c r="R74" s="50">
        <f t="shared" si="18"/>
        <v>980.2336955485168</v>
      </c>
      <c r="S74" s="50">
        <f t="shared" si="9"/>
        <v>6.82309620289335</v>
      </c>
      <c r="T74" s="51">
        <f t="shared" si="26"/>
        <v>-3.053437399813874E-06</v>
      </c>
    </row>
    <row r="75" spans="1:20" s="39" customFormat="1" ht="12" thickBot="1">
      <c r="A75" s="56">
        <f>A74+$B$21</f>
        <v>1530</v>
      </c>
      <c r="B75" s="57">
        <f>A75/60</f>
        <v>25.5</v>
      </c>
      <c r="C75" s="49">
        <f t="shared" si="27"/>
        <v>312.9659168859384</v>
      </c>
      <c r="D75" s="57">
        <f>C75-273</f>
        <v>39.965916885938384</v>
      </c>
      <c r="E75" s="50">
        <f t="shared" si="3"/>
        <v>0.034083114061616016</v>
      </c>
      <c r="F75" s="50">
        <f t="shared" si="28"/>
        <v>0</v>
      </c>
      <c r="G75" s="50">
        <f t="shared" si="5"/>
        <v>6.816622812323203</v>
      </c>
      <c r="H75" s="51">
        <f t="shared" si="6"/>
        <v>7.206427031096011E-07</v>
      </c>
      <c r="I75" s="49">
        <f t="shared" si="20"/>
        <v>312.99556104206556</v>
      </c>
      <c r="J75" s="48">
        <f t="shared" si="21"/>
        <v>39.99556104206556</v>
      </c>
      <c r="K75" s="50">
        <f t="shared" si="22"/>
        <v>0.004438957934439713</v>
      </c>
      <c r="L75" s="50">
        <f t="shared" si="29"/>
        <v>989.9803764715542</v>
      </c>
      <c r="M75" s="50">
        <f t="shared" si="8"/>
        <v>6.8276738457172685</v>
      </c>
      <c r="N75" s="51">
        <f t="shared" si="23"/>
        <v>8.02127118994168E-07</v>
      </c>
      <c r="O75" s="49">
        <f t="shared" si="24"/>
        <v>313.11282797019584</v>
      </c>
      <c r="P75" s="48">
        <f t="shared" si="16"/>
        <v>40.11282797019584</v>
      </c>
      <c r="Q75" s="50">
        <f t="shared" si="25"/>
        <v>-0.11282797019583768</v>
      </c>
      <c r="R75" s="50">
        <f t="shared" si="18"/>
        <v>979.1970938654594</v>
      </c>
      <c r="S75" s="50">
        <f t="shared" si="9"/>
        <v>6.810318776796244</v>
      </c>
      <c r="T75" s="51">
        <f t="shared" si="26"/>
        <v>-4.155405032621256E-06</v>
      </c>
    </row>
    <row r="76" spans="1:20" s="39" customFormat="1" ht="12" thickBot="1">
      <c r="A76" s="56">
        <f aca="true" t="shared" si="33" ref="A76:A139">A75+$B$21</f>
        <v>1560</v>
      </c>
      <c r="B76" s="57">
        <f aca="true" t="shared" si="34" ref="B76:B139">A76/60</f>
        <v>26</v>
      </c>
      <c r="C76" s="49">
        <f t="shared" si="27"/>
        <v>312.96593850521947</v>
      </c>
      <c r="D76" s="57">
        <f aca="true" t="shared" si="35" ref="D76:D139">C76-273</f>
        <v>39.96593850521947</v>
      </c>
      <c r="E76" s="50">
        <f t="shared" si="3"/>
        <v>0.034061494780530666</v>
      </c>
      <c r="F76" s="50">
        <f t="shared" si="28"/>
        <v>0</v>
      </c>
      <c r="G76" s="50">
        <f t="shared" si="5"/>
        <v>6.812298956106133</v>
      </c>
      <c r="H76" s="51">
        <f t="shared" si="6"/>
        <v>3.4618779166691164E-07</v>
      </c>
      <c r="I76" s="49">
        <f t="shared" si="20"/>
        <v>312.9955851058791</v>
      </c>
      <c r="J76" s="48">
        <f t="shared" si="21"/>
        <v>39.995585105879115</v>
      </c>
      <c r="K76" s="50">
        <f t="shared" si="22"/>
        <v>0.004414894120884583</v>
      </c>
      <c r="L76" s="50">
        <f t="shared" si="29"/>
        <v>990.0219251178206</v>
      </c>
      <c r="M76" s="50">
        <f t="shared" si="8"/>
        <v>6.82311037488384</v>
      </c>
      <c r="N76" s="51">
        <f t="shared" si="23"/>
        <v>4.0688433863643564E-07</v>
      </c>
      <c r="O76" s="49">
        <f t="shared" si="24"/>
        <v>313.11270330804484</v>
      </c>
      <c r="P76" s="48">
        <f t="shared" si="16"/>
        <v>40.11270330804484</v>
      </c>
      <c r="Q76" s="50">
        <f t="shared" si="25"/>
        <v>-0.11270330804484274</v>
      </c>
      <c r="R76" s="50">
        <f t="shared" si="18"/>
        <v>978.1410240644263</v>
      </c>
      <c r="S76" s="50">
        <f t="shared" si="9"/>
        <v>6.80356911296424</v>
      </c>
      <c r="T76" s="51">
        <f t="shared" si="26"/>
        <v>-4.735269868231935E-06</v>
      </c>
    </row>
    <row r="77" spans="1:20" s="39" customFormat="1" ht="12" thickBot="1">
      <c r="A77" s="56">
        <f t="shared" si="33"/>
        <v>1590</v>
      </c>
      <c r="B77" s="57">
        <f t="shared" si="34"/>
        <v>26.5</v>
      </c>
      <c r="C77" s="49">
        <f t="shared" si="27"/>
        <v>312.9659488908532</v>
      </c>
      <c r="D77" s="57">
        <f t="shared" si="35"/>
        <v>39.96594889085321</v>
      </c>
      <c r="E77" s="50">
        <f t="shared" si="3"/>
        <v>0.03405110914678744</v>
      </c>
      <c r="F77" s="50">
        <f t="shared" si="28"/>
        <v>0</v>
      </c>
      <c r="G77" s="50">
        <f t="shared" si="5"/>
        <v>6.810221829357488</v>
      </c>
      <c r="H77" s="51">
        <f t="shared" si="6"/>
        <v>1.6630430949920486E-07</v>
      </c>
      <c r="I77" s="49">
        <f t="shared" si="20"/>
        <v>312.9955973124093</v>
      </c>
      <c r="J77" s="48">
        <f t="shared" si="21"/>
        <v>39.9955973124093</v>
      </c>
      <c r="K77" s="50">
        <f t="shared" si="22"/>
        <v>0.004402687590697951</v>
      </c>
      <c r="L77" s="50">
        <f t="shared" si="29"/>
        <v>990.0640432077339</v>
      </c>
      <c r="M77" s="50">
        <f t="shared" si="8"/>
        <v>6.820921777385994</v>
      </c>
      <c r="N77" s="51">
        <f t="shared" si="23"/>
        <v>2.173100084555324E-07</v>
      </c>
      <c r="O77" s="49">
        <f t="shared" si="24"/>
        <v>313.1125612499488</v>
      </c>
      <c r="P77" s="48">
        <f t="shared" si="16"/>
        <v>40.11256124994878</v>
      </c>
      <c r="Q77" s="50">
        <f t="shared" si="25"/>
        <v>-0.11256124994878292</v>
      </c>
      <c r="R77" s="50">
        <f t="shared" si="18"/>
        <v>977.0658345056786</v>
      </c>
      <c r="S77" s="50">
        <f t="shared" si="9"/>
        <v>6.799725045413773</v>
      </c>
      <c r="T77" s="51">
        <f t="shared" si="26"/>
        <v>-5.063419493332314E-06</v>
      </c>
    </row>
    <row r="78" spans="1:20" s="39" customFormat="1" ht="12" thickBot="1">
      <c r="A78" s="56">
        <f t="shared" si="33"/>
        <v>1620</v>
      </c>
      <c r="B78" s="57">
        <f t="shared" si="34"/>
        <v>27</v>
      </c>
      <c r="C78" s="49">
        <f t="shared" si="27"/>
        <v>312.9659538799825</v>
      </c>
      <c r="D78" s="57">
        <f t="shared" si="35"/>
        <v>39.96595387998252</v>
      </c>
      <c r="E78" s="50">
        <f t="shared" si="3"/>
        <v>0.03404612001747864</v>
      </c>
      <c r="F78" s="50">
        <f t="shared" si="28"/>
        <v>0</v>
      </c>
      <c r="G78" s="50">
        <f t="shared" si="5"/>
        <v>6.8092240034957285</v>
      </c>
      <c r="H78" s="51">
        <f t="shared" si="6"/>
        <v>7.989052144925409E-08</v>
      </c>
      <c r="I78" s="49">
        <f t="shared" si="20"/>
        <v>312.99560383170956</v>
      </c>
      <c r="J78" s="48">
        <f t="shared" si="21"/>
        <v>39.99560383170956</v>
      </c>
      <c r="K78" s="50">
        <f t="shared" si="22"/>
        <v>0.004396168290440983</v>
      </c>
      <c r="L78" s="50">
        <f t="shared" si="29"/>
        <v>990.1068373311155</v>
      </c>
      <c r="M78" s="50">
        <f t="shared" si="8"/>
        <v>6.8198746820748894</v>
      </c>
      <c r="N78" s="51">
        <f t="shared" si="23"/>
        <v>1.2659153600156927E-07</v>
      </c>
      <c r="O78" s="49">
        <f t="shared" si="24"/>
        <v>313.112409347364</v>
      </c>
      <c r="P78" s="48">
        <f t="shared" si="16"/>
        <v>40.11240934736401</v>
      </c>
      <c r="Q78" s="50">
        <f t="shared" si="25"/>
        <v>-0.11240934736400732</v>
      </c>
      <c r="R78" s="50">
        <f t="shared" si="18"/>
        <v>975.9717391561765</v>
      </c>
      <c r="S78" s="50">
        <f t="shared" si="9"/>
        <v>6.79728270188383</v>
      </c>
      <c r="T78" s="51">
        <f t="shared" si="26"/>
        <v>-5.270093309328362E-06</v>
      </c>
    </row>
    <row r="79" spans="1:20" s="39" customFormat="1" ht="12" thickBot="1">
      <c r="A79" s="56">
        <f t="shared" si="33"/>
        <v>1650</v>
      </c>
      <c r="B79" s="57">
        <f t="shared" si="34"/>
        <v>27.5</v>
      </c>
      <c r="C79" s="49">
        <f t="shared" si="27"/>
        <v>312.96595627669814</v>
      </c>
      <c r="D79" s="57">
        <f t="shared" si="35"/>
        <v>39.96595627669814</v>
      </c>
      <c r="E79" s="50">
        <f t="shared" si="3"/>
        <v>0.03404372330186334</v>
      </c>
      <c r="F79" s="50">
        <f t="shared" si="28"/>
        <v>0</v>
      </c>
      <c r="G79" s="50">
        <f t="shared" si="5"/>
        <v>6.808744660372668</v>
      </c>
      <c r="H79" s="51">
        <f t="shared" si="6"/>
        <v>3.837841334815913E-08</v>
      </c>
      <c r="I79" s="49">
        <f t="shared" si="20"/>
        <v>312.99560762945566</v>
      </c>
      <c r="J79" s="48">
        <f t="shared" si="21"/>
        <v>39.99560762945566</v>
      </c>
      <c r="K79" s="50">
        <f t="shared" si="22"/>
        <v>0.004392370544337609</v>
      </c>
      <c r="L79" s="50">
        <f t="shared" si="29"/>
        <v>990.1503593971909</v>
      </c>
      <c r="M79" s="50">
        <f t="shared" si="8"/>
        <v>6.819376265250667</v>
      </c>
      <c r="N79" s="51">
        <f t="shared" si="23"/>
        <v>8.338911407603566E-08</v>
      </c>
      <c r="O79" s="49">
        <f t="shared" si="24"/>
        <v>313.11225124456473</v>
      </c>
      <c r="P79" s="48">
        <f t="shared" si="16"/>
        <v>40.11225124456473</v>
      </c>
      <c r="Q79" s="50">
        <f t="shared" si="25"/>
        <v>-0.11225124456473168</v>
      </c>
      <c r="R79" s="50">
        <f t="shared" si="18"/>
        <v>974.8588866172728</v>
      </c>
      <c r="S79" s="50">
        <f t="shared" si="9"/>
        <v>6.795517685571848</v>
      </c>
      <c r="T79" s="51">
        <f t="shared" si="26"/>
        <v>-5.418026238074545E-06</v>
      </c>
    </row>
    <row r="80" spans="1:20" s="39" customFormat="1" ht="12" thickBot="1">
      <c r="A80" s="56">
        <f t="shared" si="33"/>
        <v>1680</v>
      </c>
      <c r="B80" s="57">
        <f t="shared" si="34"/>
        <v>28</v>
      </c>
      <c r="C80" s="49">
        <f t="shared" si="27"/>
        <v>312.96595742805056</v>
      </c>
      <c r="D80" s="57">
        <f t="shared" si="35"/>
        <v>39.96595742805056</v>
      </c>
      <c r="E80" s="50">
        <f t="shared" si="3"/>
        <v>0.034042571949441935</v>
      </c>
      <c r="F80" s="50">
        <f t="shared" si="28"/>
        <v>0</v>
      </c>
      <c r="G80" s="50">
        <f t="shared" si="5"/>
        <v>6.808514389888387</v>
      </c>
      <c r="H80" s="51">
        <f t="shared" si="6"/>
        <v>1.8436512075276905E-08</v>
      </c>
      <c r="I80" s="49">
        <f t="shared" si="20"/>
        <v>312.99561013112907</v>
      </c>
      <c r="J80" s="48">
        <f t="shared" si="21"/>
        <v>39.99561013112907</v>
      </c>
      <c r="K80" s="50">
        <f t="shared" si="22"/>
        <v>0.004389868870930513</v>
      </c>
      <c r="L80" s="50">
        <f t="shared" si="29"/>
        <v>990.1946344922778</v>
      </c>
      <c r="M80" s="50">
        <f t="shared" si="8"/>
        <v>6.81914158113977</v>
      </c>
      <c r="N80" s="51">
        <f t="shared" si="23"/>
        <v>6.302582583001625E-08</v>
      </c>
      <c r="O80" s="49">
        <f t="shared" si="24"/>
        <v>313.1120887037776</v>
      </c>
      <c r="P80" s="48">
        <f t="shared" si="16"/>
        <v>40.1120887037776</v>
      </c>
      <c r="Q80" s="50">
        <f t="shared" si="25"/>
        <v>-0.1120887037776015</v>
      </c>
      <c r="R80" s="50">
        <f t="shared" si="18"/>
        <v>973.7273940720603</v>
      </c>
      <c r="S80" s="50">
        <f t="shared" si="9"/>
        <v>6.79408106664151</v>
      </c>
      <c r="T80" s="51">
        <f t="shared" si="26"/>
        <v>-5.5374368448975415E-06</v>
      </c>
    </row>
    <row r="81" spans="1:20" s="39" customFormat="1" ht="12" thickBot="1">
      <c r="A81" s="56">
        <f t="shared" si="33"/>
        <v>1710</v>
      </c>
      <c r="B81" s="57">
        <f t="shared" si="34"/>
        <v>28.5</v>
      </c>
      <c r="C81" s="49">
        <f t="shared" si="27"/>
        <v>312.96595798114595</v>
      </c>
      <c r="D81" s="57">
        <f t="shared" si="35"/>
        <v>39.96595798114595</v>
      </c>
      <c r="E81" s="50">
        <f t="shared" si="3"/>
        <v>0.034042018854052</v>
      </c>
      <c r="F81" s="50">
        <f t="shared" si="28"/>
        <v>0</v>
      </c>
      <c r="G81" s="50">
        <f t="shared" si="5"/>
        <v>6.808403770810401</v>
      </c>
      <c r="H81" s="51">
        <f t="shared" si="6"/>
        <v>8.856670616185066E-09</v>
      </c>
      <c r="I81" s="49">
        <f t="shared" si="20"/>
        <v>312.99561202190387</v>
      </c>
      <c r="J81" s="48">
        <f t="shared" si="21"/>
        <v>39.99561202190387</v>
      </c>
      <c r="K81" s="50">
        <f t="shared" si="22"/>
        <v>0.004387978096133338</v>
      </c>
      <c r="L81" s="50">
        <f t="shared" si="29"/>
        <v>990.2396745468935</v>
      </c>
      <c r="M81" s="50">
        <f t="shared" si="8"/>
        <v>6.819033666508029</v>
      </c>
      <c r="N81" s="51">
        <f t="shared" si="23"/>
        <v>5.364036071784488E-08</v>
      </c>
      <c r="O81" s="49">
        <f t="shared" si="24"/>
        <v>313.1119225806722</v>
      </c>
      <c r="P81" s="48">
        <f t="shared" si="16"/>
        <v>40.11192258067223</v>
      </c>
      <c r="Q81" s="50">
        <f t="shared" si="25"/>
        <v>-0.11192258067222838</v>
      </c>
      <c r="R81" s="50">
        <f t="shared" si="18"/>
        <v>972.5773639713021</v>
      </c>
      <c r="S81" s="50">
        <f t="shared" si="9"/>
        <v>6.792804784693388</v>
      </c>
      <c r="T81" s="51">
        <f t="shared" si="26"/>
        <v>-5.642879961812334E-06</v>
      </c>
    </row>
    <row r="82" spans="1:20" s="39" customFormat="1" ht="12" thickBot="1">
      <c r="A82" s="56">
        <f t="shared" si="33"/>
        <v>1740</v>
      </c>
      <c r="B82" s="57">
        <f t="shared" si="34"/>
        <v>29</v>
      </c>
      <c r="C82" s="49">
        <f t="shared" si="27"/>
        <v>312.96595824684607</v>
      </c>
      <c r="D82" s="57">
        <f t="shared" si="35"/>
        <v>39.96595824684607</v>
      </c>
      <c r="E82" s="50">
        <f t="shared" si="3"/>
        <v>0.03404175315392877</v>
      </c>
      <c r="F82" s="50">
        <f t="shared" si="28"/>
        <v>0</v>
      </c>
      <c r="G82" s="50">
        <f t="shared" si="5"/>
        <v>6.808350630785753</v>
      </c>
      <c r="H82" s="51">
        <f t="shared" si="6"/>
        <v>4.254634326268234E-09</v>
      </c>
      <c r="I82" s="49">
        <f t="shared" si="20"/>
        <v>312.9956136311147</v>
      </c>
      <c r="J82" s="48">
        <f t="shared" si="21"/>
        <v>39.99561363111468</v>
      </c>
      <c r="K82" s="50">
        <f t="shared" si="22"/>
        <v>0.004386368885320735</v>
      </c>
      <c r="L82" s="50">
        <f t="shared" si="29"/>
        <v>990.2854850382172</v>
      </c>
      <c r="M82" s="50">
        <f t="shared" si="8"/>
        <v>6.81898668729345</v>
      </c>
      <c r="N82" s="51">
        <f t="shared" si="23"/>
        <v>4.953134765728684E-08</v>
      </c>
      <c r="O82" s="49">
        <f t="shared" si="24"/>
        <v>313.1117532942734</v>
      </c>
      <c r="P82" s="48">
        <f t="shared" si="16"/>
        <v>40.1117532942734</v>
      </c>
      <c r="Q82" s="50">
        <f t="shared" si="25"/>
        <v>-0.11175329427339875</v>
      </c>
      <c r="R82" s="50">
        <f t="shared" si="18"/>
        <v>971.408892229084</v>
      </c>
      <c r="S82" s="50">
        <f t="shared" si="9"/>
        <v>6.79160791219277</v>
      </c>
      <c r="T82" s="51">
        <f t="shared" si="26"/>
        <v>-5.741364505223379E-06</v>
      </c>
    </row>
    <row r="83" spans="1:20" s="39" customFormat="1" ht="12" thickBot="1">
      <c r="A83" s="56">
        <f t="shared" si="33"/>
        <v>1770</v>
      </c>
      <c r="B83" s="57">
        <f t="shared" si="34"/>
        <v>29.5</v>
      </c>
      <c r="C83" s="49">
        <f t="shared" si="27"/>
        <v>312.9659583744851</v>
      </c>
      <c r="D83" s="57">
        <f t="shared" si="35"/>
        <v>39.965958374485126</v>
      </c>
      <c r="E83" s="50">
        <f t="shared" si="3"/>
        <v>0.034041625514873886</v>
      </c>
      <c r="F83" s="50">
        <f t="shared" si="28"/>
        <v>0</v>
      </c>
      <c r="G83" s="50">
        <f t="shared" si="5"/>
        <v>6.808325102974777</v>
      </c>
      <c r="H83" s="51">
        <f t="shared" si="6"/>
        <v>2.0438729783686645E-09</v>
      </c>
      <c r="I83" s="49">
        <f t="shared" si="20"/>
        <v>312.9956151170551</v>
      </c>
      <c r="J83" s="48">
        <f t="shared" si="21"/>
        <v>39.99561511705508</v>
      </c>
      <c r="K83" s="50">
        <f t="shared" si="22"/>
        <v>0.0043848829449189</v>
      </c>
      <c r="L83" s="50">
        <f t="shared" si="29"/>
        <v>990.3320682757793</v>
      </c>
      <c r="M83" s="50">
        <f t="shared" si="8"/>
        <v>6.818968998638456</v>
      </c>
      <c r="N83" s="51">
        <f t="shared" si="23"/>
        <v>4.795827434221465E-08</v>
      </c>
      <c r="O83" s="49">
        <f t="shared" si="24"/>
        <v>313.1115810533382</v>
      </c>
      <c r="P83" s="48">
        <f t="shared" si="16"/>
        <v>40.11158105333823</v>
      </c>
      <c r="Q83" s="50">
        <f t="shared" si="25"/>
        <v>-0.11158105333822732</v>
      </c>
      <c r="R83" s="50">
        <f t="shared" si="18"/>
        <v>970.2220722439005</v>
      </c>
      <c r="S83" s="50">
        <f t="shared" si="9"/>
        <v>6.790451499671548</v>
      </c>
      <c r="T83" s="51">
        <f t="shared" si="26"/>
        <v>-5.8362639928254854E-06</v>
      </c>
    </row>
    <row r="84" spans="1:20" s="39" customFormat="1" ht="12" thickBot="1">
      <c r="A84" s="56">
        <f t="shared" si="33"/>
        <v>1800</v>
      </c>
      <c r="B84" s="57">
        <f t="shared" si="34"/>
        <v>30</v>
      </c>
      <c r="C84" s="49">
        <f t="shared" si="27"/>
        <v>312.9659584358013</v>
      </c>
      <c r="D84" s="57">
        <f t="shared" si="35"/>
        <v>39.965958435801326</v>
      </c>
      <c r="E84" s="50">
        <f t="shared" si="3"/>
        <v>0.03404156419867377</v>
      </c>
      <c r="F84" s="50">
        <f t="shared" si="28"/>
        <v>0</v>
      </c>
      <c r="G84" s="50">
        <f t="shared" si="5"/>
        <v>6.808312839734754</v>
      </c>
      <c r="H84" s="51">
        <f t="shared" si="6"/>
        <v>9.818509715095794E-10</v>
      </c>
      <c r="I84" s="49">
        <f t="shared" si="20"/>
        <v>312.99561655580334</v>
      </c>
      <c r="J84" s="48">
        <f t="shared" si="21"/>
        <v>39.99561655580334</v>
      </c>
      <c r="K84" s="50">
        <f t="shared" si="22"/>
        <v>0.004383444196662367</v>
      </c>
      <c r="L84" s="50">
        <f t="shared" si="29"/>
        <v>990.3794250115844</v>
      </c>
      <c r="M84" s="50">
        <f t="shared" si="8"/>
        <v>6.81896538940198</v>
      </c>
      <c r="N84" s="51">
        <f t="shared" si="23"/>
        <v>4.76038237594793E-08</v>
      </c>
      <c r="O84" s="49">
        <f t="shared" si="24"/>
        <v>313.11140596541844</v>
      </c>
      <c r="P84" s="48">
        <f t="shared" si="16"/>
        <v>40.11140596541844</v>
      </c>
      <c r="Q84" s="50">
        <f t="shared" si="25"/>
        <v>-0.11140596541844161</v>
      </c>
      <c r="R84" s="50">
        <f t="shared" si="18"/>
        <v>969.0169968678476</v>
      </c>
      <c r="S84" s="50">
        <f t="shared" si="9"/>
        <v>6.789316822347107</v>
      </c>
      <c r="T84" s="51">
        <f t="shared" si="26"/>
        <v>-5.9292004402093914E-06</v>
      </c>
    </row>
    <row r="85" spans="1:20" s="39" customFormat="1" ht="12" thickBot="1">
      <c r="A85" s="56">
        <f t="shared" si="33"/>
        <v>1830</v>
      </c>
      <c r="B85" s="57">
        <f t="shared" si="34"/>
        <v>30.5</v>
      </c>
      <c r="C85" s="49">
        <f t="shared" si="27"/>
        <v>312.96595846525685</v>
      </c>
      <c r="D85" s="57">
        <f t="shared" si="35"/>
        <v>39.96595846525685</v>
      </c>
      <c r="E85" s="50">
        <f t="shared" si="3"/>
        <v>0.03404153474315308</v>
      </c>
      <c r="F85" s="50">
        <f t="shared" si="28"/>
        <v>0</v>
      </c>
      <c r="G85" s="50">
        <f t="shared" si="5"/>
        <v>6.808306948630616</v>
      </c>
      <c r="H85" s="51">
        <f t="shared" si="6"/>
        <v>4.71669141336913E-10</v>
      </c>
      <c r="I85" s="49">
        <f t="shared" si="20"/>
        <v>312.99561798391807</v>
      </c>
      <c r="J85" s="48">
        <f t="shared" si="21"/>
        <v>39.995617983918066</v>
      </c>
      <c r="K85" s="50">
        <f t="shared" si="22"/>
        <v>0.004382016081933671</v>
      </c>
      <c r="L85" s="50">
        <f t="shared" si="29"/>
        <v>990.4275552288638</v>
      </c>
      <c r="M85" s="50">
        <f t="shared" si="8"/>
        <v>6.8189685477599165</v>
      </c>
      <c r="N85" s="51">
        <f t="shared" si="23"/>
        <v>4.783477679943223E-08</v>
      </c>
      <c r="O85" s="49">
        <f t="shared" si="24"/>
        <v>313.11122808940524</v>
      </c>
      <c r="P85" s="48">
        <f t="shared" si="16"/>
        <v>40.111228089405245</v>
      </c>
      <c r="Q85" s="50">
        <f t="shared" si="25"/>
        <v>-0.11122808940524465</v>
      </c>
      <c r="R85" s="50">
        <f t="shared" si="18"/>
        <v>967.7937593675531</v>
      </c>
      <c r="S85" s="50">
        <f t="shared" si="9"/>
        <v>6.788194899977661</v>
      </c>
      <c r="T85" s="51">
        <f t="shared" si="26"/>
        <v>-6.020951967363233E-06</v>
      </c>
    </row>
    <row r="86" spans="1:20" s="39" customFormat="1" ht="12" thickBot="1">
      <c r="A86" s="56">
        <f t="shared" si="33"/>
        <v>1860</v>
      </c>
      <c r="B86" s="57">
        <f t="shared" si="34"/>
        <v>31</v>
      </c>
      <c r="C86" s="49">
        <f t="shared" si="27"/>
        <v>312.96595847940694</v>
      </c>
      <c r="D86" s="57">
        <f t="shared" si="35"/>
        <v>39.965958479406936</v>
      </c>
      <c r="E86" s="50">
        <f t="shared" si="3"/>
        <v>0.03404152059306398</v>
      </c>
      <c r="F86" s="50">
        <f t="shared" si="28"/>
        <v>0</v>
      </c>
      <c r="G86" s="50">
        <f t="shared" si="5"/>
        <v>6.808304118612796</v>
      </c>
      <c r="H86" s="51">
        <f t="shared" si="6"/>
        <v>2.2658373169718395E-10</v>
      </c>
      <c r="I86" s="49">
        <f t="shared" si="20"/>
        <v>312.9956194189614</v>
      </c>
      <c r="J86" s="48">
        <f t="shared" si="21"/>
        <v>39.99561941896138</v>
      </c>
      <c r="K86" s="50">
        <f t="shared" si="22"/>
        <v>0.004380581038617493</v>
      </c>
      <c r="L86" s="50">
        <f t="shared" si="29"/>
        <v>990.4764585283382</v>
      </c>
      <c r="M86" s="50">
        <f t="shared" si="8"/>
        <v>6.818974958893528</v>
      </c>
      <c r="N86" s="51">
        <f t="shared" si="23"/>
        <v>4.8346743226598575E-08</v>
      </c>
      <c r="O86" s="49">
        <f t="shared" si="24"/>
        <v>313.11104746084624</v>
      </c>
      <c r="P86" s="48">
        <f t="shared" si="16"/>
        <v>40.11104746084624</v>
      </c>
      <c r="Q86" s="50">
        <f t="shared" si="25"/>
        <v>-0.11104746084623685</v>
      </c>
      <c r="R86" s="50">
        <f t="shared" si="18"/>
        <v>966.5524538897905</v>
      </c>
      <c r="S86" s="50">
        <f t="shared" si="9"/>
        <v>6.787081447446344</v>
      </c>
      <c r="T86" s="51">
        <f t="shared" si="26"/>
        <v>-6.111890090616591E-06</v>
      </c>
    </row>
    <row r="87" spans="1:20" s="39" customFormat="1" ht="12" thickBot="1">
      <c r="A87" s="56">
        <f t="shared" si="33"/>
        <v>1890</v>
      </c>
      <c r="B87" s="57">
        <f t="shared" si="34"/>
        <v>31.5</v>
      </c>
      <c r="C87" s="49">
        <f t="shared" si="27"/>
        <v>312.96595848620444</v>
      </c>
      <c r="D87" s="57">
        <f t="shared" si="35"/>
        <v>39.96595848620444</v>
      </c>
      <c r="E87" s="50">
        <f t="shared" si="3"/>
        <v>0.03404151379555742</v>
      </c>
      <c r="F87" s="50">
        <f t="shared" si="28"/>
        <v>0</v>
      </c>
      <c r="G87" s="50">
        <f t="shared" si="5"/>
        <v>6.808302759111484</v>
      </c>
      <c r="H87" s="51">
        <f t="shared" si="6"/>
        <v>1.0884810002857712E-10</v>
      </c>
      <c r="I87" s="49">
        <f t="shared" si="20"/>
        <v>312.9956208693637</v>
      </c>
      <c r="J87" s="48">
        <f t="shared" si="21"/>
        <v>39.99562086936368</v>
      </c>
      <c r="K87" s="50">
        <f t="shared" si="22"/>
        <v>0.004379130636323225</v>
      </c>
      <c r="L87" s="50">
        <f t="shared" si="29"/>
        <v>990.5261343173161</v>
      </c>
      <c r="M87" s="50">
        <f t="shared" si="8"/>
        <v>6.818982933168542</v>
      </c>
      <c r="N87" s="51">
        <f t="shared" si="23"/>
        <v>4.8993397734728804E-08</v>
      </c>
      <c r="O87" s="49">
        <f t="shared" si="24"/>
        <v>313.1108641041435</v>
      </c>
      <c r="P87" s="48">
        <f t="shared" si="16"/>
        <v>40.1108641041435</v>
      </c>
      <c r="Q87" s="50">
        <f t="shared" si="25"/>
        <v>-0.11086410414350212</v>
      </c>
      <c r="R87" s="50">
        <f t="shared" si="18"/>
        <v>965.2931756837942</v>
      </c>
      <c r="S87" s="50">
        <f t="shared" si="9"/>
        <v>6.785974441813401</v>
      </c>
      <c r="T87" s="51">
        <f t="shared" si="26"/>
        <v>-6.202190421947074E-06</v>
      </c>
    </row>
    <row r="88" spans="1:20" s="39" customFormat="1" ht="12" thickBot="1">
      <c r="A88" s="56">
        <f t="shared" si="33"/>
        <v>1920</v>
      </c>
      <c r="B88" s="57">
        <f t="shared" si="34"/>
        <v>32</v>
      </c>
      <c r="C88" s="49">
        <f t="shared" si="27"/>
        <v>312.96595848946987</v>
      </c>
      <c r="D88" s="57">
        <f t="shared" si="35"/>
        <v>39.96595848946987</v>
      </c>
      <c r="E88" s="50">
        <f t="shared" si="3"/>
        <v>0.03404151053013038</v>
      </c>
      <c r="F88" s="50">
        <f t="shared" si="28"/>
        <v>0</v>
      </c>
      <c r="G88" s="50">
        <f t="shared" si="5"/>
        <v>6.808302106026076</v>
      </c>
      <c r="H88" s="51">
        <f t="shared" si="6"/>
        <v>5.228954988845683E-11</v>
      </c>
      <c r="I88" s="49">
        <f t="shared" si="20"/>
        <v>312.9956223391656</v>
      </c>
      <c r="J88" s="48">
        <f t="shared" si="21"/>
        <v>39.99562233916561</v>
      </c>
      <c r="K88" s="50">
        <f t="shared" si="22"/>
        <v>0.004377660834393282</v>
      </c>
      <c r="L88" s="50">
        <f t="shared" si="29"/>
        <v>990.5765819022465</v>
      </c>
      <c r="M88" s="50">
        <f t="shared" si="8"/>
        <v>6.818991658292136</v>
      </c>
      <c r="N88" s="51">
        <f t="shared" si="23"/>
        <v>4.970439469494507E-08</v>
      </c>
      <c r="O88" s="49">
        <f t="shared" si="24"/>
        <v>313.1106780384308</v>
      </c>
      <c r="P88" s="48">
        <f t="shared" si="16"/>
        <v>40.11067803843082</v>
      </c>
      <c r="Q88" s="50">
        <f t="shared" si="25"/>
        <v>-0.11067803843081947</v>
      </c>
      <c r="R88" s="50">
        <f t="shared" si="18"/>
        <v>964.0160212040611</v>
      </c>
      <c r="S88" s="50">
        <f t="shared" si="9"/>
        <v>6.784872949957936</v>
      </c>
      <c r="T88" s="51">
        <f t="shared" si="26"/>
        <v>-6.291934198089778E-06</v>
      </c>
    </row>
    <row r="89" spans="1:20" s="39" customFormat="1" ht="12" thickBot="1">
      <c r="A89" s="56">
        <f t="shared" si="33"/>
        <v>1950</v>
      </c>
      <c r="B89" s="57">
        <f t="shared" si="34"/>
        <v>32.5</v>
      </c>
      <c r="C89" s="49">
        <f aca="true" t="shared" si="36" ref="C89:C120">C88+H88*$B$21</f>
        <v>312.9659584910386</v>
      </c>
      <c r="D89" s="57">
        <f t="shared" si="35"/>
        <v>39.96595849103858</v>
      </c>
      <c r="E89" s="50">
        <f aca="true" t="shared" si="37" ref="E89:E152">$B$7-C89</f>
        <v>0.03404150896142255</v>
      </c>
      <c r="F89" s="50">
        <f aca="true" t="shared" si="38" ref="F89:F120">F88+$B$19*E88*A89</f>
        <v>0</v>
      </c>
      <c r="G89" s="50">
        <f aca="true" t="shared" si="39" ref="G89:G152">IF($B$20*E89+$B$19*F89&gt;$B$4,$B$4,$B$20*E89+$B$19*F89)</f>
        <v>6.80830179228451</v>
      </c>
      <c r="H89" s="51">
        <f aca="true" t="shared" si="40" ref="H89:H152">(G89-(C89-$B$5)/$B$18)/$B$8</f>
        <v>2.5118879898916622E-11</v>
      </c>
      <c r="I89" s="49">
        <f t="shared" si="20"/>
        <v>312.99562383029746</v>
      </c>
      <c r="J89" s="48">
        <f t="shared" si="21"/>
        <v>39.99562383029746</v>
      </c>
      <c r="K89" s="50">
        <f t="shared" si="22"/>
        <v>0.004376169702538846</v>
      </c>
      <c r="L89" s="50">
        <f aca="true" t="shared" si="41" ref="L89:L120">L88+$C$19*K88*A89</f>
        <v>990.6278005340089</v>
      </c>
      <c r="M89" s="50">
        <f aca="true" t="shared" si="42" ref="M89:M152">IF($B$20*K89+$C$19*L89&gt;$B$4,$B$4,$B$20*K89+$C$19*L89)</f>
        <v>6.819000743711823</v>
      </c>
      <c r="N89" s="51">
        <f t="shared" si="23"/>
        <v>5.0445912114768066E-08</v>
      </c>
      <c r="O89" s="49">
        <f t="shared" si="24"/>
        <v>313.11048928040486</v>
      </c>
      <c r="P89" s="48">
        <f t="shared" si="16"/>
        <v>40.11048928040486</v>
      </c>
      <c r="Q89" s="50">
        <f t="shared" si="25"/>
        <v>-0.11048928040486317</v>
      </c>
      <c r="R89" s="50">
        <f t="shared" si="18"/>
        <v>962.7210881544205</v>
      </c>
      <c r="S89" s="50">
        <f aca="true" t="shared" si="43" ref="S89:S152">IF($B$20*Q89+$D$19*R89&gt;$B$4,$B$4,$B$20*Q89+$D$19*R89)</f>
        <v>6.7837765636599805</v>
      </c>
      <c r="T89" s="51">
        <f t="shared" si="26"/>
        <v>-6.381157203796159E-06</v>
      </c>
    </row>
    <row r="90" spans="1:20" s="39" customFormat="1" ht="12" thickBot="1">
      <c r="A90" s="56">
        <f t="shared" si="33"/>
        <v>1980</v>
      </c>
      <c r="B90" s="57">
        <f t="shared" si="34"/>
        <v>33</v>
      </c>
      <c r="C90" s="49">
        <f t="shared" si="36"/>
        <v>312.96595849179215</v>
      </c>
      <c r="D90" s="57">
        <f t="shared" si="35"/>
        <v>39.96595849179215</v>
      </c>
      <c r="E90" s="50">
        <f t="shared" si="37"/>
        <v>0.03404150820784935</v>
      </c>
      <c r="F90" s="50">
        <f t="shared" si="38"/>
        <v>0</v>
      </c>
      <c r="G90" s="50">
        <f t="shared" si="39"/>
        <v>6.808301641569869</v>
      </c>
      <c r="H90" s="51">
        <f t="shared" si="40"/>
        <v>1.2066679582323188E-11</v>
      </c>
      <c r="I90" s="49">
        <f t="shared" si="20"/>
        <v>312.9956253436748</v>
      </c>
      <c r="J90" s="48">
        <f t="shared" si="21"/>
        <v>39.99562534367482</v>
      </c>
      <c r="K90" s="50">
        <f t="shared" si="22"/>
        <v>0.004374656325182968</v>
      </c>
      <c r="L90" s="50">
        <f t="shared" si="41"/>
        <v>990.6797894300751</v>
      </c>
      <c r="M90" s="50">
        <f t="shared" si="42"/>
        <v>6.819010001617044</v>
      </c>
      <c r="N90" s="51">
        <f t="shared" si="23"/>
        <v>5.1201685902583426E-08</v>
      </c>
      <c r="O90" s="49">
        <f t="shared" si="24"/>
        <v>313.11029784568876</v>
      </c>
      <c r="P90" s="48">
        <f aca="true" t="shared" si="44" ref="P90:P153">O90-273</f>
        <v>40.11029784568876</v>
      </c>
      <c r="Q90" s="50">
        <f t="shared" si="25"/>
        <v>-0.11029784568876266</v>
      </c>
      <c r="R90" s="50">
        <f aca="true" t="shared" si="45" ref="R90:R153">R89+$C$19*Q89*A90</f>
        <v>961.4084755032108</v>
      </c>
      <c r="S90" s="50">
        <f t="shared" si="43"/>
        <v>6.78268512734379</v>
      </c>
      <c r="T90" s="51">
        <f t="shared" si="26"/>
        <v>-6.469873349895697E-06</v>
      </c>
    </row>
    <row r="91" spans="1:20" s="39" customFormat="1" ht="12" thickBot="1">
      <c r="A91" s="56">
        <f t="shared" si="33"/>
        <v>2010</v>
      </c>
      <c r="B91" s="57">
        <f t="shared" si="34"/>
        <v>33.5</v>
      </c>
      <c r="C91" s="49">
        <f t="shared" si="36"/>
        <v>312.96595849215413</v>
      </c>
      <c r="D91" s="57">
        <f t="shared" si="35"/>
        <v>39.96595849215413</v>
      </c>
      <c r="E91" s="50">
        <f t="shared" si="37"/>
        <v>0.034041507845870456</v>
      </c>
      <c r="F91" s="50">
        <f t="shared" si="38"/>
        <v>0</v>
      </c>
      <c r="G91" s="50">
        <f t="shared" si="39"/>
        <v>6.808301569174091</v>
      </c>
      <c r="H91" s="51">
        <f t="shared" si="40"/>
        <v>5.7970550666401306E-12</v>
      </c>
      <c r="I91" s="49">
        <f t="shared" si="20"/>
        <v>312.9956268797254</v>
      </c>
      <c r="J91" s="48">
        <f t="shared" si="21"/>
        <v>39.99562687972542</v>
      </c>
      <c r="K91" s="50">
        <f t="shared" si="22"/>
        <v>0.004373120274578923</v>
      </c>
      <c r="L91" s="50">
        <f t="shared" si="41"/>
        <v>990.7325477853568</v>
      </c>
      <c r="M91" s="50">
        <f t="shared" si="42"/>
        <v>6.819019341627926</v>
      </c>
      <c r="N91" s="51">
        <f t="shared" si="23"/>
        <v>5.196388968615155E-08</v>
      </c>
      <c r="O91" s="49">
        <f t="shared" si="24"/>
        <v>313.11010374948825</v>
      </c>
      <c r="P91" s="48">
        <f t="shared" si="44"/>
        <v>40.110103749488246</v>
      </c>
      <c r="Q91" s="50">
        <f t="shared" si="25"/>
        <v>-0.1101037494882462</v>
      </c>
      <c r="R91" s="50">
        <f t="shared" si="45"/>
        <v>960.0782834842042</v>
      </c>
      <c r="S91" s="50">
        <f t="shared" si="43"/>
        <v>6.781598606876887</v>
      </c>
      <c r="T91" s="51">
        <f t="shared" si="26"/>
        <v>-6.558086035575196E-06</v>
      </c>
    </row>
    <row r="92" spans="1:20" s="39" customFormat="1" ht="12" thickBot="1">
      <c r="A92" s="56">
        <f t="shared" si="33"/>
        <v>2040</v>
      </c>
      <c r="B92" s="57">
        <f t="shared" si="34"/>
        <v>34</v>
      </c>
      <c r="C92" s="49">
        <f t="shared" si="36"/>
        <v>312.965958492328</v>
      </c>
      <c r="D92" s="57">
        <f t="shared" si="35"/>
        <v>39.965958492328014</v>
      </c>
      <c r="E92" s="50">
        <f t="shared" si="37"/>
        <v>0.03404150767198644</v>
      </c>
      <c r="F92" s="50">
        <f t="shared" si="38"/>
        <v>0</v>
      </c>
      <c r="G92" s="50">
        <f t="shared" si="39"/>
        <v>6.8083015343972875</v>
      </c>
      <c r="H92" s="51">
        <f t="shared" si="40"/>
        <v>2.7853118360075087E-12</v>
      </c>
      <c r="I92" s="49">
        <f t="shared" si="20"/>
        <v>312.9956284386421</v>
      </c>
      <c r="J92" s="48">
        <f t="shared" si="21"/>
        <v>39.995628438642086</v>
      </c>
      <c r="K92" s="50">
        <f t="shared" si="22"/>
        <v>0.0043715613579138335</v>
      </c>
      <c r="L92" s="50">
        <f t="shared" si="41"/>
        <v>990.7860747775177</v>
      </c>
      <c r="M92" s="50">
        <f t="shared" si="42"/>
        <v>6.819028720247873</v>
      </c>
      <c r="N92" s="51">
        <f t="shared" si="23"/>
        <v>5.272875729726212E-08</v>
      </c>
      <c r="O92" s="49">
        <f t="shared" si="24"/>
        <v>313.1099070069072</v>
      </c>
      <c r="P92" s="48">
        <f t="shared" si="44"/>
        <v>40.10990700690718</v>
      </c>
      <c r="Q92" s="50">
        <f t="shared" si="25"/>
        <v>-0.10990700690717858</v>
      </c>
      <c r="R92" s="50">
        <f t="shared" si="45"/>
        <v>958.7306135904681</v>
      </c>
      <c r="S92" s="50">
        <f t="shared" si="43"/>
        <v>6.780517026278325</v>
      </c>
      <c r="T92" s="51">
        <f t="shared" si="26"/>
        <v>-6.645793629547322E-06</v>
      </c>
    </row>
    <row r="93" spans="1:20" s="39" customFormat="1" ht="12" thickBot="1">
      <c r="A93" s="56">
        <f t="shared" si="33"/>
        <v>2070</v>
      </c>
      <c r="B93" s="57">
        <f t="shared" si="34"/>
        <v>34.5</v>
      </c>
      <c r="C93" s="49">
        <f t="shared" si="36"/>
        <v>312.9659584924116</v>
      </c>
      <c r="D93" s="57">
        <f t="shared" si="35"/>
        <v>39.96595849241157</v>
      </c>
      <c r="E93" s="50">
        <f t="shared" si="37"/>
        <v>0.03404150758842661</v>
      </c>
      <c r="F93" s="50">
        <f t="shared" si="38"/>
        <v>0</v>
      </c>
      <c r="G93" s="50">
        <f t="shared" si="39"/>
        <v>6.808301517685322</v>
      </c>
      <c r="H93" s="51">
        <f t="shared" si="40"/>
        <v>1.3380210005483165E-12</v>
      </c>
      <c r="I93" s="49">
        <f t="shared" si="20"/>
        <v>312.9956300205048</v>
      </c>
      <c r="J93" s="48">
        <f t="shared" si="21"/>
        <v>39.99563002050479</v>
      </c>
      <c r="K93" s="50">
        <f t="shared" si="22"/>
        <v>0.004369979495209009</v>
      </c>
      <c r="L93" s="50">
        <f t="shared" si="41"/>
        <v>990.840369569583</v>
      </c>
      <c r="M93" s="50">
        <f t="shared" si="42"/>
        <v>6.8190381164593</v>
      </c>
      <c r="N93" s="51">
        <f t="shared" si="23"/>
        <v>5.3494469309719255E-08</v>
      </c>
      <c r="O93" s="49">
        <f t="shared" si="24"/>
        <v>313.1097076330983</v>
      </c>
      <c r="P93" s="48">
        <f t="shared" si="44"/>
        <v>40.10970763309831</v>
      </c>
      <c r="Q93" s="50">
        <f t="shared" si="25"/>
        <v>-0.10970763309831</v>
      </c>
      <c r="R93" s="50">
        <f t="shared" si="45"/>
        <v>957.365568564681</v>
      </c>
      <c r="S93" s="50">
        <f t="shared" si="43"/>
        <v>6.779440437278428</v>
      </c>
      <c r="T93" s="51">
        <f t="shared" si="26"/>
        <v>-6.732992106196749E-06</v>
      </c>
    </row>
    <row r="94" spans="1:20" s="39" customFormat="1" ht="12" thickBot="1">
      <c r="A94" s="56">
        <f t="shared" si="33"/>
        <v>2100</v>
      </c>
      <c r="B94" s="57">
        <f t="shared" si="34"/>
        <v>35</v>
      </c>
      <c r="C94" s="49">
        <f t="shared" si="36"/>
        <v>312.9659584924517</v>
      </c>
      <c r="D94" s="57">
        <f t="shared" si="35"/>
        <v>39.965958492451705</v>
      </c>
      <c r="E94" s="50">
        <f t="shared" si="37"/>
        <v>0.03404150754829516</v>
      </c>
      <c r="F94" s="50">
        <f t="shared" si="38"/>
        <v>0</v>
      </c>
      <c r="G94" s="50">
        <f t="shared" si="39"/>
        <v>6.808301509659032</v>
      </c>
      <c r="H94" s="51">
        <f t="shared" si="40"/>
        <v>6.429275489088428E-13</v>
      </c>
      <c r="I94" s="49">
        <f t="shared" si="20"/>
        <v>312.9956316253389</v>
      </c>
      <c r="J94" s="48">
        <f t="shared" si="21"/>
        <v>39.99563162533889</v>
      </c>
      <c r="K94" s="50">
        <f t="shared" si="22"/>
        <v>0.004368374661112284</v>
      </c>
      <c r="L94" s="50">
        <f t="shared" si="41"/>
        <v>990.8954313112226</v>
      </c>
      <c r="M94" s="50">
        <f t="shared" si="42"/>
        <v>6.819047520089793</v>
      </c>
      <c r="N94" s="51">
        <f t="shared" si="23"/>
        <v>5.4260145523536136E-08</v>
      </c>
      <c r="O94" s="49">
        <f t="shared" si="24"/>
        <v>313.1095056433351</v>
      </c>
      <c r="P94" s="48">
        <f t="shared" si="44"/>
        <v>40.109505643335126</v>
      </c>
      <c r="Q94" s="50">
        <f t="shared" si="25"/>
        <v>-0.10950564333512602</v>
      </c>
      <c r="R94" s="50">
        <f t="shared" si="45"/>
        <v>955.9832523876423</v>
      </c>
      <c r="S94" s="50">
        <f t="shared" si="43"/>
        <v>6.778368904604065</v>
      </c>
      <c r="T94" s="51">
        <f t="shared" si="26"/>
        <v>-6.8196763198556814E-06</v>
      </c>
    </row>
    <row r="95" spans="1:20" s="39" customFormat="1" ht="12" thickBot="1">
      <c r="A95" s="56">
        <f t="shared" si="33"/>
        <v>2130</v>
      </c>
      <c r="B95" s="57">
        <f t="shared" si="34"/>
        <v>35.5</v>
      </c>
      <c r="C95" s="49">
        <f t="shared" si="36"/>
        <v>312.965958492471</v>
      </c>
      <c r="D95" s="57">
        <f t="shared" si="35"/>
        <v>39.965958492470975</v>
      </c>
      <c r="E95" s="50">
        <f t="shared" si="37"/>
        <v>0.03404150752902524</v>
      </c>
      <c r="F95" s="50">
        <f t="shared" si="38"/>
        <v>0</v>
      </c>
      <c r="G95" s="50">
        <f t="shared" si="39"/>
        <v>6.808301505805048</v>
      </c>
      <c r="H95" s="51">
        <f t="shared" si="40"/>
        <v>3.091645811655881E-13</v>
      </c>
      <c r="I95" s="49">
        <f t="shared" si="20"/>
        <v>312.99563325314324</v>
      </c>
      <c r="J95" s="48">
        <f t="shared" si="21"/>
        <v>39.99563325314324</v>
      </c>
      <c r="K95" s="50">
        <f t="shared" si="22"/>
        <v>0.004366746856760528</v>
      </c>
      <c r="L95" s="50">
        <f t="shared" si="41"/>
        <v>990.9512591393916</v>
      </c>
      <c r="M95" s="50">
        <f t="shared" si="42"/>
        <v>6.8190569261884555</v>
      </c>
      <c r="N95" s="51">
        <f t="shared" si="23"/>
        <v>5.5025357944063426E-08</v>
      </c>
      <c r="O95" s="49">
        <f t="shared" si="24"/>
        <v>313.10930105304556</v>
      </c>
      <c r="P95" s="48">
        <f t="shared" si="44"/>
        <v>40.109301053045556</v>
      </c>
      <c r="Q95" s="50">
        <f t="shared" si="25"/>
        <v>-0.10930105304555582</v>
      </c>
      <c r="R95" s="50">
        <f t="shared" si="45"/>
        <v>954.5837702658195</v>
      </c>
      <c r="S95" s="50">
        <f t="shared" si="43"/>
        <v>6.7773024988634205</v>
      </c>
      <c r="T95" s="51">
        <f t="shared" si="26"/>
        <v>-6.905840620942423E-06</v>
      </c>
    </row>
    <row r="96" spans="1:20" s="39" customFormat="1" ht="12" thickBot="1">
      <c r="A96" s="56">
        <f t="shared" si="33"/>
        <v>2160</v>
      </c>
      <c r="B96" s="57">
        <f t="shared" si="34"/>
        <v>36</v>
      </c>
      <c r="C96" s="49">
        <f t="shared" si="36"/>
        <v>312.96595849248024</v>
      </c>
      <c r="D96" s="57">
        <f t="shared" si="35"/>
        <v>39.96595849248024</v>
      </c>
      <c r="E96" s="50">
        <f t="shared" si="37"/>
        <v>0.03404150751975976</v>
      </c>
      <c r="F96" s="50">
        <f t="shared" si="38"/>
        <v>0</v>
      </c>
      <c r="G96" s="50">
        <f t="shared" si="39"/>
        <v>6.808301503951952</v>
      </c>
      <c r="H96" s="51">
        <f t="shared" si="40"/>
        <v>1.4868269377324365E-13</v>
      </c>
      <c r="I96" s="49">
        <f t="shared" si="20"/>
        <v>312.995634903904</v>
      </c>
      <c r="J96" s="48">
        <f t="shared" si="21"/>
        <v>39.99563490390398</v>
      </c>
      <c r="K96" s="50">
        <f t="shared" si="22"/>
        <v>0.004365096096023535</v>
      </c>
      <c r="L96" s="50">
        <f t="shared" si="41"/>
        <v>991.0078521786552</v>
      </c>
      <c r="M96" s="50">
        <f t="shared" si="42"/>
        <v>6.8190663322766385</v>
      </c>
      <c r="N96" s="51">
        <f t="shared" si="23"/>
        <v>5.578989268946436E-08</v>
      </c>
      <c r="O96" s="49">
        <f t="shared" si="24"/>
        <v>313.1090938778269</v>
      </c>
      <c r="P96" s="48">
        <f t="shared" si="44"/>
        <v>40.10909387782692</v>
      </c>
      <c r="Q96" s="50">
        <f t="shared" si="25"/>
        <v>-0.10909387782692193</v>
      </c>
      <c r="R96" s="50">
        <f t="shared" si="45"/>
        <v>953.1672286183491</v>
      </c>
      <c r="S96" s="50">
        <f t="shared" si="43"/>
        <v>6.776241293166088</v>
      </c>
      <c r="T96" s="51">
        <f t="shared" si="26"/>
        <v>-6.99147914861035E-06</v>
      </c>
    </row>
    <row r="97" spans="1:20" s="39" customFormat="1" ht="12" thickBot="1">
      <c r="A97" s="56">
        <f t="shared" si="33"/>
        <v>2190</v>
      </c>
      <c r="B97" s="57">
        <f t="shared" si="34"/>
        <v>36.5</v>
      </c>
      <c r="C97" s="49">
        <f t="shared" si="36"/>
        <v>312.9659584924847</v>
      </c>
      <c r="D97" s="57">
        <f t="shared" si="35"/>
        <v>39.965958492484674</v>
      </c>
      <c r="E97" s="50">
        <f t="shared" si="37"/>
        <v>0.034041507515325975</v>
      </c>
      <c r="F97" s="50">
        <f t="shared" si="38"/>
        <v>0</v>
      </c>
      <c r="G97" s="50">
        <f t="shared" si="39"/>
        <v>6.808301503065195</v>
      </c>
      <c r="H97" s="51">
        <f t="shared" si="40"/>
        <v>7.188768959619193E-14</v>
      </c>
      <c r="I97" s="49">
        <f t="shared" si="20"/>
        <v>312.99563657760075</v>
      </c>
      <c r="J97" s="48">
        <f t="shared" si="21"/>
        <v>39.99563657760075</v>
      </c>
      <c r="K97" s="50">
        <f t="shared" si="22"/>
        <v>0.004363422399251249</v>
      </c>
      <c r="L97" s="50">
        <f t="shared" si="41"/>
        <v>991.0652095413569</v>
      </c>
      <c r="M97" s="50">
        <f t="shared" si="42"/>
        <v>6.819075737098391</v>
      </c>
      <c r="N97" s="51">
        <f t="shared" si="23"/>
        <v>5.655364177670345E-08</v>
      </c>
      <c r="O97" s="49">
        <f t="shared" si="24"/>
        <v>313.1088841334525</v>
      </c>
      <c r="P97" s="48">
        <f t="shared" si="44"/>
        <v>40.10888413345248</v>
      </c>
      <c r="Q97" s="50">
        <f t="shared" si="25"/>
        <v>-0.10888413345247727</v>
      </c>
      <c r="R97" s="50">
        <f t="shared" si="45"/>
        <v>951.7337350637033</v>
      </c>
      <c r="S97" s="50">
        <f t="shared" si="43"/>
        <v>6.7751853614156445</v>
      </c>
      <c r="T97" s="51">
        <f t="shared" si="26"/>
        <v>-7.076585978555766E-06</v>
      </c>
    </row>
    <row r="98" spans="1:20" s="39" customFormat="1" ht="12" thickBot="1">
      <c r="A98" s="56">
        <f t="shared" si="33"/>
        <v>2220</v>
      </c>
      <c r="B98" s="57">
        <f t="shared" si="34"/>
        <v>37</v>
      </c>
      <c r="C98" s="49">
        <f t="shared" si="36"/>
        <v>312.96595849248683</v>
      </c>
      <c r="D98" s="57">
        <f t="shared" si="35"/>
        <v>39.965958492486834</v>
      </c>
      <c r="E98" s="50">
        <f t="shared" si="37"/>
        <v>0.034041507513165925</v>
      </c>
      <c r="F98" s="50">
        <f t="shared" si="38"/>
        <v>0</v>
      </c>
      <c r="G98" s="50">
        <f t="shared" si="39"/>
        <v>6.808301502633185</v>
      </c>
      <c r="H98" s="51">
        <f t="shared" si="40"/>
        <v>3.4474675838410326E-14</v>
      </c>
      <c r="I98" s="49">
        <f t="shared" si="20"/>
        <v>312.99563827421</v>
      </c>
      <c r="J98" s="48">
        <f t="shared" si="21"/>
        <v>39.99563827421002</v>
      </c>
      <c r="K98" s="50">
        <f t="shared" si="22"/>
        <v>0.004361725789976845</v>
      </c>
      <c r="L98" s="50">
        <f t="shared" si="41"/>
        <v>991.1233303277149</v>
      </c>
      <c r="M98" s="50">
        <f t="shared" si="42"/>
        <v>6.8190851399616585</v>
      </c>
      <c r="N98" s="51">
        <f t="shared" si="23"/>
        <v>5.731654606829385E-08</v>
      </c>
      <c r="O98" s="49">
        <f t="shared" si="24"/>
        <v>313.1086718358731</v>
      </c>
      <c r="P98" s="48">
        <f t="shared" si="44"/>
        <v>40.10867183587311</v>
      </c>
      <c r="Q98" s="50">
        <f t="shared" si="25"/>
        <v>-0.10867183587311047</v>
      </c>
      <c r="R98" s="50">
        <f t="shared" si="45"/>
        <v>950.2833984061164</v>
      </c>
      <c r="S98" s="50">
        <f t="shared" si="43"/>
        <v>6.774134777561397</v>
      </c>
      <c r="T98" s="51">
        <f t="shared" si="26"/>
        <v>-7.1611551877585505E-06</v>
      </c>
    </row>
    <row r="99" spans="1:20" s="39" customFormat="1" ht="12" thickBot="1">
      <c r="A99" s="56">
        <f t="shared" si="33"/>
        <v>2250</v>
      </c>
      <c r="B99" s="57">
        <f t="shared" si="34"/>
        <v>37.5</v>
      </c>
      <c r="C99" s="49">
        <f t="shared" si="36"/>
        <v>312.96595849248786</v>
      </c>
      <c r="D99" s="57">
        <f t="shared" si="35"/>
        <v>39.96595849248786</v>
      </c>
      <c r="E99" s="50">
        <f t="shared" si="37"/>
        <v>0.034041507512142744</v>
      </c>
      <c r="F99" s="50">
        <f t="shared" si="38"/>
        <v>0</v>
      </c>
      <c r="G99" s="50">
        <f t="shared" si="39"/>
        <v>6.808301502428549</v>
      </c>
      <c r="H99" s="51">
        <f t="shared" si="40"/>
        <v>1.6752734077435648E-14</v>
      </c>
      <c r="I99" s="49">
        <f aca="true" t="shared" si="46" ref="I99:I162">I98+N98*$B$21</f>
        <v>312.9956399937064</v>
      </c>
      <c r="J99" s="48">
        <f aca="true" t="shared" si="47" ref="J99:J162">I99-273</f>
        <v>39.99563999370639</v>
      </c>
      <c r="K99" s="50">
        <f aca="true" t="shared" si="48" ref="K99:K162">$B$7-I99</f>
        <v>0.004360006293609331</v>
      </c>
      <c r="L99" s="50">
        <f t="shared" si="41"/>
        <v>991.1822136258796</v>
      </c>
      <c r="M99" s="50">
        <f t="shared" si="42"/>
        <v>6.819094540477144</v>
      </c>
      <c r="N99" s="51">
        <f aca="true" t="shared" si="49" ref="N99:N162">(M99-(I99-$B$5)/$B$18)/$B$8</f>
        <v>5.807857265670911E-08</v>
      </c>
      <c r="O99" s="49">
        <f t="shared" si="24"/>
        <v>313.10845700121746</v>
      </c>
      <c r="P99" s="48">
        <f t="shared" si="44"/>
        <v>40.10845700121746</v>
      </c>
      <c r="Q99" s="50">
        <f t="shared" si="25"/>
        <v>-0.10845700121745949</v>
      </c>
      <c r="R99" s="50">
        <f t="shared" si="45"/>
        <v>948.8163286218294</v>
      </c>
      <c r="S99" s="50">
        <f t="shared" si="43"/>
        <v>6.773089615162981</v>
      </c>
      <c r="T99" s="51">
        <f t="shared" si="26"/>
        <v>-7.245180892127372E-06</v>
      </c>
    </row>
    <row r="100" spans="1:20" s="39" customFormat="1" ht="12" thickBot="1">
      <c r="A100" s="56">
        <f t="shared" si="33"/>
        <v>2280</v>
      </c>
      <c r="B100" s="57">
        <f t="shared" si="34"/>
        <v>38</v>
      </c>
      <c r="C100" s="49">
        <f t="shared" si="36"/>
        <v>312.96595849248837</v>
      </c>
      <c r="D100" s="57">
        <f t="shared" si="35"/>
        <v>39.96595849248837</v>
      </c>
      <c r="E100" s="50">
        <f t="shared" si="37"/>
        <v>0.03404150751163115</v>
      </c>
      <c r="F100" s="50">
        <f t="shared" si="38"/>
        <v>0</v>
      </c>
      <c r="G100" s="50">
        <f t="shared" si="39"/>
        <v>6.8083015023262305</v>
      </c>
      <c r="H100" s="51">
        <f t="shared" si="40"/>
        <v>7.891801590534255E-15</v>
      </c>
      <c r="I100" s="49">
        <f t="shared" si="46"/>
        <v>312.9956417360636</v>
      </c>
      <c r="J100" s="48">
        <f t="shared" si="47"/>
        <v>39.99564173606359</v>
      </c>
      <c r="K100" s="50">
        <f t="shared" si="48"/>
        <v>0.004358263936410367</v>
      </c>
      <c r="L100" s="50">
        <f t="shared" si="41"/>
        <v>991.2418585119761</v>
      </c>
      <c r="M100" s="50">
        <f t="shared" si="42"/>
        <v>6.819103938353931</v>
      </c>
      <c r="N100" s="51">
        <f t="shared" si="49"/>
        <v>5.883969716517042E-08</v>
      </c>
      <c r="O100" s="49">
        <f aca="true" t="shared" si="50" ref="O100:O163">O99+T99*$B$21</f>
        <v>313.1082396457907</v>
      </c>
      <c r="P100" s="48">
        <f t="shared" si="44"/>
        <v>40.10823964579072</v>
      </c>
      <c r="Q100" s="50">
        <f aca="true" t="shared" si="51" ref="Q100:Q163">$B$7-O100</f>
        <v>-0.10823964579071799</v>
      </c>
      <c r="R100" s="50">
        <f t="shared" si="45"/>
        <v>947.3326368451745</v>
      </c>
      <c r="S100" s="50">
        <f t="shared" si="43"/>
        <v>6.772049947211638</v>
      </c>
      <c r="T100" s="51">
        <f aca="true" t="shared" si="52" ref="T100:T163">(S100-(O100-$B$5)/$B$18)/$B$8</f>
        <v>-7.3286572619162555E-06</v>
      </c>
    </row>
    <row r="101" spans="1:20" s="39" customFormat="1" ht="12" thickBot="1">
      <c r="A101" s="56">
        <f t="shared" si="33"/>
        <v>2310</v>
      </c>
      <c r="B101" s="57">
        <f t="shared" si="34"/>
        <v>38.5</v>
      </c>
      <c r="C101" s="49">
        <f t="shared" si="36"/>
        <v>312.9659584924886</v>
      </c>
      <c r="D101" s="57">
        <f t="shared" si="35"/>
        <v>39.965958492488596</v>
      </c>
      <c r="E101" s="50">
        <f t="shared" si="37"/>
        <v>0.03404150751140378</v>
      </c>
      <c r="F101" s="50">
        <f t="shared" si="38"/>
        <v>0</v>
      </c>
      <c r="G101" s="50">
        <f t="shared" si="39"/>
        <v>6.808301502280756</v>
      </c>
      <c r="H101" s="51">
        <f t="shared" si="40"/>
        <v>3.953617906041622E-15</v>
      </c>
      <c r="I101" s="49">
        <f t="shared" si="46"/>
        <v>312.9956435012545</v>
      </c>
      <c r="J101" s="48">
        <f t="shared" si="47"/>
        <v>39.995643501254506</v>
      </c>
      <c r="K101" s="50">
        <f t="shared" si="48"/>
        <v>0.004356498745494264</v>
      </c>
      <c r="L101" s="50">
        <f t="shared" si="41"/>
        <v>991.3022640501348</v>
      </c>
      <c r="M101" s="50">
        <f t="shared" si="42"/>
        <v>6.819113333399661</v>
      </c>
      <c r="N101" s="51">
        <f t="shared" si="49"/>
        <v>5.959990376277372E-08</v>
      </c>
      <c r="O101" s="49">
        <f t="shared" si="50"/>
        <v>313.1080197860729</v>
      </c>
      <c r="P101" s="48">
        <f t="shared" si="44"/>
        <v>40.10801978607287</v>
      </c>
      <c r="Q101" s="50">
        <f t="shared" si="51"/>
        <v>-0.1080197860728731</v>
      </c>
      <c r="R101" s="50">
        <f t="shared" si="45"/>
        <v>945.8324353545152</v>
      </c>
      <c r="S101" s="50">
        <f t="shared" si="43"/>
        <v>6.771015846060834</v>
      </c>
      <c r="T101" s="51">
        <f t="shared" si="52"/>
        <v>-7.411578527670975E-06</v>
      </c>
    </row>
    <row r="102" spans="1:20" s="39" customFormat="1" ht="12" thickBot="1">
      <c r="A102" s="56">
        <f t="shared" si="33"/>
        <v>2340</v>
      </c>
      <c r="B102" s="57">
        <f t="shared" si="34"/>
        <v>39</v>
      </c>
      <c r="C102" s="49">
        <f t="shared" si="36"/>
        <v>312.9659584924887</v>
      </c>
      <c r="D102" s="57">
        <f t="shared" si="35"/>
        <v>39.96595849248871</v>
      </c>
      <c r="E102" s="50">
        <f t="shared" si="37"/>
        <v>0.03404150751129009</v>
      </c>
      <c r="F102" s="50">
        <f t="shared" si="38"/>
        <v>0</v>
      </c>
      <c r="G102" s="50">
        <f t="shared" si="39"/>
        <v>6.8083015022580184</v>
      </c>
      <c r="H102" s="51">
        <f t="shared" si="40"/>
        <v>1.984487670209363E-15</v>
      </c>
      <c r="I102" s="49">
        <f t="shared" si="46"/>
        <v>312.9956452892516</v>
      </c>
      <c r="J102" s="48">
        <f t="shared" si="47"/>
        <v>39.99564528925163</v>
      </c>
      <c r="K102" s="50">
        <f t="shared" si="48"/>
        <v>0.004354710748373236</v>
      </c>
      <c r="L102" s="50">
        <f t="shared" si="41"/>
        <v>991.3634292925216</v>
      </c>
      <c r="M102" s="50">
        <f t="shared" si="42"/>
        <v>6.819122725429777</v>
      </c>
      <c r="N102" s="51">
        <f t="shared" si="49"/>
        <v>6.035917730455472E-08</v>
      </c>
      <c r="O102" s="49">
        <f t="shared" si="50"/>
        <v>313.10779743871706</v>
      </c>
      <c r="P102" s="48">
        <f t="shared" si="44"/>
        <v>40.10779743871706</v>
      </c>
      <c r="Q102" s="50">
        <f t="shared" si="51"/>
        <v>-0.10779743871705705</v>
      </c>
      <c r="R102" s="50">
        <f t="shared" si="45"/>
        <v>944.3158375580521</v>
      </c>
      <c r="S102" s="50">
        <f t="shared" si="43"/>
        <v>6.76998738333015</v>
      </c>
      <c r="T102" s="51">
        <f t="shared" si="52"/>
        <v>-7.493938988489515E-06</v>
      </c>
    </row>
    <row r="103" spans="1:20" s="39" customFormat="1" ht="12" thickBot="1">
      <c r="A103" s="56">
        <f t="shared" si="33"/>
        <v>2370</v>
      </c>
      <c r="B103" s="57">
        <f t="shared" si="34"/>
        <v>39.5</v>
      </c>
      <c r="C103" s="49">
        <f t="shared" si="36"/>
        <v>312.96595849248877</v>
      </c>
      <c r="D103" s="57">
        <f t="shared" si="35"/>
        <v>39.96595849248877</v>
      </c>
      <c r="E103" s="50">
        <f t="shared" si="37"/>
        <v>0.03404150751123325</v>
      </c>
      <c r="F103" s="50">
        <f t="shared" si="38"/>
        <v>0</v>
      </c>
      <c r="G103" s="50">
        <f t="shared" si="39"/>
        <v>6.80830150224665</v>
      </c>
      <c r="H103" s="51">
        <f t="shared" si="40"/>
        <v>9.999225522932335E-16</v>
      </c>
      <c r="I103" s="49">
        <f t="shared" si="46"/>
        <v>312.99564710002693</v>
      </c>
      <c r="J103" s="48">
        <f t="shared" si="47"/>
        <v>39.99564710002693</v>
      </c>
      <c r="K103" s="50">
        <f t="shared" si="48"/>
        <v>0.004352899973071089</v>
      </c>
      <c r="L103" s="50">
        <f t="shared" si="41"/>
        <v>991.4253532793634</v>
      </c>
      <c r="M103" s="50">
        <f t="shared" si="42"/>
        <v>6.819132114290398</v>
      </c>
      <c r="N103" s="51">
        <f t="shared" si="49"/>
        <v>6.111750531313552E-08</v>
      </c>
      <c r="O103" s="49">
        <f t="shared" si="50"/>
        <v>313.1075726205474</v>
      </c>
      <c r="P103" s="48">
        <f t="shared" si="44"/>
        <v>40.10757262054739</v>
      </c>
      <c r="Q103" s="50">
        <f t="shared" si="51"/>
        <v>-0.10757262054738703</v>
      </c>
      <c r="R103" s="50">
        <f t="shared" si="45"/>
        <v>942.7829579794956</v>
      </c>
      <c r="S103" s="50">
        <f t="shared" si="43"/>
        <v>6.768964629907458</v>
      </c>
      <c r="T103" s="51">
        <f t="shared" si="52"/>
        <v>-7.575733011770281E-06</v>
      </c>
    </row>
    <row r="104" spans="1:20" s="39" customFormat="1" ht="12" thickBot="1">
      <c r="A104" s="56">
        <f t="shared" si="33"/>
        <v>2400</v>
      </c>
      <c r="B104" s="57">
        <f t="shared" si="34"/>
        <v>40</v>
      </c>
      <c r="C104" s="49">
        <f t="shared" si="36"/>
        <v>312.9659584924888</v>
      </c>
      <c r="D104" s="57">
        <f t="shared" si="35"/>
        <v>39.965958492488824</v>
      </c>
      <c r="E104" s="50">
        <f t="shared" si="37"/>
        <v>0.034041507511176405</v>
      </c>
      <c r="F104" s="50">
        <f t="shared" si="38"/>
        <v>0</v>
      </c>
      <c r="G104" s="50">
        <f t="shared" si="39"/>
        <v>6.808301502235281</v>
      </c>
      <c r="H104" s="51">
        <f t="shared" si="40"/>
        <v>1.5357434377103878E-17</v>
      </c>
      <c r="I104" s="49">
        <f t="shared" si="46"/>
        <v>312.9956489335521</v>
      </c>
      <c r="J104" s="48">
        <f t="shared" si="47"/>
        <v>39.995648933552104</v>
      </c>
      <c r="K104" s="50">
        <f t="shared" si="48"/>
        <v>0.004351066447895846</v>
      </c>
      <c r="L104" s="50">
        <f t="shared" si="41"/>
        <v>991.4880350389757</v>
      </c>
      <c r="M104" s="50">
        <f t="shared" si="42"/>
        <v>6.819141499813023</v>
      </c>
      <c r="N104" s="51">
        <f t="shared" si="49"/>
        <v>6.187487405528397E-08</v>
      </c>
      <c r="O104" s="49">
        <f t="shared" si="50"/>
        <v>313.10734534855703</v>
      </c>
      <c r="P104" s="48">
        <f t="shared" si="44"/>
        <v>40.10734534855703</v>
      </c>
      <c r="Q104" s="50">
        <f t="shared" si="51"/>
        <v>-0.1073453485570326</v>
      </c>
      <c r="R104" s="50">
        <f t="shared" si="45"/>
        <v>941.2339122436132</v>
      </c>
      <c r="S104" s="50">
        <f t="shared" si="43"/>
        <v>6.7679476559018745</v>
      </c>
      <c r="T104" s="51">
        <f t="shared" si="52"/>
        <v>-7.656955037222392E-06</v>
      </c>
    </row>
    <row r="105" spans="1:20" s="39" customFormat="1" ht="12" thickBot="1">
      <c r="A105" s="56">
        <f t="shared" si="33"/>
        <v>2430</v>
      </c>
      <c r="B105" s="57">
        <f t="shared" si="34"/>
        <v>40.5</v>
      </c>
      <c r="C105" s="49">
        <f t="shared" si="36"/>
        <v>312.9659584924888</v>
      </c>
      <c r="D105" s="57">
        <f t="shared" si="35"/>
        <v>39.965958492488824</v>
      </c>
      <c r="E105" s="50">
        <f t="shared" si="37"/>
        <v>0.034041507511176405</v>
      </c>
      <c r="F105" s="50">
        <f t="shared" si="38"/>
        <v>0</v>
      </c>
      <c r="G105" s="50">
        <f t="shared" si="39"/>
        <v>6.808301502235281</v>
      </c>
      <c r="H105" s="51">
        <f t="shared" si="40"/>
        <v>1.5357434377103878E-17</v>
      </c>
      <c r="I105" s="49">
        <f t="shared" si="46"/>
        <v>312.99565078979833</v>
      </c>
      <c r="J105" s="48">
        <f t="shared" si="47"/>
        <v>39.99565078979833</v>
      </c>
      <c r="K105" s="50">
        <f t="shared" si="48"/>
        <v>0.00434921020166712</v>
      </c>
      <c r="L105" s="50">
        <f t="shared" si="41"/>
        <v>991.551473587786</v>
      </c>
      <c r="M105" s="50">
        <f t="shared" si="42"/>
        <v>6.81915088186014</v>
      </c>
      <c r="N105" s="51">
        <f t="shared" si="49"/>
        <v>6.263127249215306E-08</v>
      </c>
      <c r="O105" s="49">
        <f t="shared" si="50"/>
        <v>313.10711563990594</v>
      </c>
      <c r="P105" s="48">
        <f t="shared" si="44"/>
        <v>40.10711563990594</v>
      </c>
      <c r="Q105" s="50">
        <f t="shared" si="51"/>
        <v>-0.10711563990594186</v>
      </c>
      <c r="R105" s="50">
        <f t="shared" si="45"/>
        <v>939.6688170616517</v>
      </c>
      <c r="S105" s="50">
        <f t="shared" si="43"/>
        <v>6.766936530661177</v>
      </c>
      <c r="T105" s="51">
        <f t="shared" si="52"/>
        <v>-7.737599575293149E-06</v>
      </c>
    </row>
    <row r="106" spans="1:20" s="39" customFormat="1" ht="12" thickBot="1">
      <c r="A106" s="56">
        <f t="shared" si="33"/>
        <v>2460</v>
      </c>
      <c r="B106" s="57">
        <f t="shared" si="34"/>
        <v>41</v>
      </c>
      <c r="C106" s="49">
        <f t="shared" si="36"/>
        <v>312.9659584924888</v>
      </c>
      <c r="D106" s="57">
        <f t="shared" si="35"/>
        <v>39.965958492488824</v>
      </c>
      <c r="E106" s="50">
        <f t="shared" si="37"/>
        <v>0.034041507511176405</v>
      </c>
      <c r="F106" s="50">
        <f t="shared" si="38"/>
        <v>0</v>
      </c>
      <c r="G106" s="50">
        <f t="shared" si="39"/>
        <v>6.808301502235281</v>
      </c>
      <c r="H106" s="51">
        <f t="shared" si="40"/>
        <v>1.5357434377103878E-17</v>
      </c>
      <c r="I106" s="49">
        <f t="shared" si="46"/>
        <v>312.9956526687365</v>
      </c>
      <c r="J106" s="48">
        <f t="shared" si="47"/>
        <v>39.99565266873651</v>
      </c>
      <c r="K106" s="50">
        <f t="shared" si="48"/>
        <v>0.004347331263488741</v>
      </c>
      <c r="L106" s="50">
        <f t="shared" si="41"/>
        <v>991.6156679303625</v>
      </c>
      <c r="M106" s="50">
        <f t="shared" si="42"/>
        <v>6.819160260279923</v>
      </c>
      <c r="N106" s="51">
        <f t="shared" si="49"/>
        <v>6.33866883555331E-08</v>
      </c>
      <c r="O106" s="49">
        <f t="shared" si="50"/>
        <v>313.1068835119187</v>
      </c>
      <c r="P106" s="48">
        <f t="shared" si="44"/>
        <v>40.10688351191868</v>
      </c>
      <c r="Q106" s="50">
        <f t="shared" si="51"/>
        <v>-0.1068835119186815</v>
      </c>
      <c r="R106" s="50">
        <f t="shared" si="45"/>
        <v>938.08779021664</v>
      </c>
      <c r="S106" s="50">
        <f t="shared" si="43"/>
        <v>6.765931322762896</v>
      </c>
      <c r="T106" s="51">
        <f t="shared" si="52"/>
        <v>-7.817661207874253E-06</v>
      </c>
    </row>
    <row r="107" spans="1:20" s="39" customFormat="1" ht="12" thickBot="1">
      <c r="A107" s="56">
        <f t="shared" si="33"/>
        <v>2490</v>
      </c>
      <c r="B107" s="57">
        <f t="shared" si="34"/>
        <v>41.5</v>
      </c>
      <c r="C107" s="49">
        <f t="shared" si="36"/>
        <v>312.9659584924888</v>
      </c>
      <c r="D107" s="57">
        <f t="shared" si="35"/>
        <v>39.965958492488824</v>
      </c>
      <c r="E107" s="50">
        <f t="shared" si="37"/>
        <v>0.034041507511176405</v>
      </c>
      <c r="F107" s="50">
        <f t="shared" si="38"/>
        <v>0</v>
      </c>
      <c r="G107" s="50">
        <f t="shared" si="39"/>
        <v>6.808301502235281</v>
      </c>
      <c r="H107" s="51">
        <f t="shared" si="40"/>
        <v>1.5357434377103878E-17</v>
      </c>
      <c r="I107" s="49">
        <f t="shared" si="46"/>
        <v>312.99565457033714</v>
      </c>
      <c r="J107" s="48">
        <f t="shared" si="47"/>
        <v>39.99565457033714</v>
      </c>
      <c r="K107" s="50">
        <f t="shared" si="48"/>
        <v>0.004345429662862443</v>
      </c>
      <c r="L107" s="50">
        <f t="shared" si="41"/>
        <v>991.680617059439</v>
      </c>
      <c r="M107" s="50">
        <f t="shared" si="42"/>
        <v>6.819169634929123</v>
      </c>
      <c r="N107" s="51">
        <f t="shared" si="49"/>
        <v>6.414111013072696E-08</v>
      </c>
      <c r="O107" s="49">
        <f t="shared" si="50"/>
        <v>313.10664898208245</v>
      </c>
      <c r="P107" s="48">
        <f t="shared" si="44"/>
        <v>40.10664898208245</v>
      </c>
      <c r="Q107" s="50">
        <f t="shared" si="51"/>
        <v>-0.10664898208244722</v>
      </c>
      <c r="R107" s="50">
        <f t="shared" si="45"/>
        <v>936.4909505485749</v>
      </c>
      <c r="S107" s="50">
        <f t="shared" si="43"/>
        <v>6.764932099967801</v>
      </c>
      <c r="T107" s="51">
        <f t="shared" si="52"/>
        <v>-7.897134592264709E-06</v>
      </c>
    </row>
    <row r="108" spans="1:20" s="39" customFormat="1" ht="12" thickBot="1">
      <c r="A108" s="56">
        <f t="shared" si="33"/>
        <v>2520</v>
      </c>
      <c r="B108" s="57">
        <f t="shared" si="34"/>
        <v>42</v>
      </c>
      <c r="C108" s="49">
        <f t="shared" si="36"/>
        <v>312.9659584924888</v>
      </c>
      <c r="D108" s="57">
        <f t="shared" si="35"/>
        <v>39.965958492488824</v>
      </c>
      <c r="E108" s="50">
        <f t="shared" si="37"/>
        <v>0.034041507511176405</v>
      </c>
      <c r="F108" s="50">
        <f t="shared" si="38"/>
        <v>0</v>
      </c>
      <c r="G108" s="50">
        <f t="shared" si="39"/>
        <v>6.808301502235281</v>
      </c>
      <c r="H108" s="51">
        <f t="shared" si="40"/>
        <v>1.5357434377103878E-17</v>
      </c>
      <c r="I108" s="49">
        <f t="shared" si="46"/>
        <v>312.9956564945704</v>
      </c>
      <c r="J108" s="48">
        <f t="shared" si="47"/>
        <v>39.995656494570426</v>
      </c>
      <c r="K108" s="50">
        <f t="shared" si="48"/>
        <v>0.004343505429574179</v>
      </c>
      <c r="L108" s="50">
        <f t="shared" si="41"/>
        <v>991.7463199559414</v>
      </c>
      <c r="M108" s="50">
        <f t="shared" si="42"/>
        <v>6.819179005650485</v>
      </c>
      <c r="N108" s="51">
        <f t="shared" si="49"/>
        <v>6.489452510024322E-08</v>
      </c>
      <c r="O108" s="49">
        <f t="shared" si="50"/>
        <v>313.1064120680447</v>
      </c>
      <c r="P108" s="48">
        <f t="shared" si="44"/>
        <v>40.106412068044676</v>
      </c>
      <c r="Q108" s="50">
        <f t="shared" si="51"/>
        <v>-0.10641206804467629</v>
      </c>
      <c r="R108" s="50">
        <f t="shared" si="45"/>
        <v>934.8784179394883</v>
      </c>
      <c r="S108" s="50">
        <f t="shared" si="43"/>
        <v>6.763938929249388</v>
      </c>
      <c r="T108" s="51">
        <f t="shared" si="52"/>
        <v>-7.976014458551006E-06</v>
      </c>
    </row>
    <row r="109" spans="1:20" s="39" customFormat="1" ht="12" thickBot="1">
      <c r="A109" s="56">
        <f t="shared" si="33"/>
        <v>2550</v>
      </c>
      <c r="B109" s="57">
        <f t="shared" si="34"/>
        <v>42.5</v>
      </c>
      <c r="C109" s="49">
        <f t="shared" si="36"/>
        <v>312.9659584924888</v>
      </c>
      <c r="D109" s="57">
        <f t="shared" si="35"/>
        <v>39.965958492488824</v>
      </c>
      <c r="E109" s="50">
        <f t="shared" si="37"/>
        <v>0.034041507511176405</v>
      </c>
      <c r="F109" s="50">
        <f t="shared" si="38"/>
        <v>0</v>
      </c>
      <c r="G109" s="50">
        <f t="shared" si="39"/>
        <v>6.808301502235281</v>
      </c>
      <c r="H109" s="51">
        <f t="shared" si="40"/>
        <v>1.5357434377103878E-17</v>
      </c>
      <c r="I109" s="49">
        <f t="shared" si="46"/>
        <v>312.9956584414062</v>
      </c>
      <c r="J109" s="48">
        <f t="shared" si="47"/>
        <v>39.99565844140619</v>
      </c>
      <c r="K109" s="50">
        <f t="shared" si="48"/>
        <v>0.004341558593807804</v>
      </c>
      <c r="L109" s="50">
        <f t="shared" si="41"/>
        <v>991.8127755890139</v>
      </c>
      <c r="M109" s="50">
        <f t="shared" si="42"/>
        <v>6.819188372295645</v>
      </c>
      <c r="N109" s="51">
        <f t="shared" si="49"/>
        <v>6.564692132743924E-08</v>
      </c>
      <c r="O109" s="49">
        <f t="shared" si="50"/>
        <v>313.10617278761094</v>
      </c>
      <c r="P109" s="48">
        <f t="shared" si="44"/>
        <v>40.106172787610944</v>
      </c>
      <c r="Q109" s="50">
        <f t="shared" si="51"/>
        <v>-0.1061727876109444</v>
      </c>
      <c r="R109" s="50">
        <f t="shared" si="45"/>
        <v>933.2503132984048</v>
      </c>
      <c r="S109" s="50">
        <f t="shared" si="43"/>
        <v>6.762951876763264</v>
      </c>
      <c r="T109" s="51">
        <f t="shared" si="52"/>
        <v>-8.054295612191922E-06</v>
      </c>
    </row>
    <row r="110" spans="1:20" s="39" customFormat="1" ht="12" thickBot="1">
      <c r="A110" s="56">
        <f t="shared" si="33"/>
        <v>2580</v>
      </c>
      <c r="B110" s="57">
        <f t="shared" si="34"/>
        <v>43</v>
      </c>
      <c r="C110" s="49">
        <f t="shared" si="36"/>
        <v>312.9659584924888</v>
      </c>
      <c r="D110" s="57">
        <f t="shared" si="35"/>
        <v>39.965958492488824</v>
      </c>
      <c r="E110" s="50">
        <f t="shared" si="37"/>
        <v>0.034041507511176405</v>
      </c>
      <c r="F110" s="50">
        <f t="shared" si="38"/>
        <v>0</v>
      </c>
      <c r="G110" s="50">
        <f t="shared" si="39"/>
        <v>6.808301502235281</v>
      </c>
      <c r="H110" s="51">
        <f t="shared" si="40"/>
        <v>1.5357434377103878E-17</v>
      </c>
      <c r="I110" s="49">
        <f t="shared" si="46"/>
        <v>312.99566041081385</v>
      </c>
      <c r="J110" s="48">
        <f t="shared" si="47"/>
        <v>39.995660410813855</v>
      </c>
      <c r="K110" s="50">
        <f t="shared" si="48"/>
        <v>0.004339589186145076</v>
      </c>
      <c r="L110" s="50">
        <f t="shared" si="41"/>
        <v>991.8799829160461</v>
      </c>
      <c r="M110" s="50">
        <f t="shared" si="42"/>
        <v>6.819197734725292</v>
      </c>
      <c r="N110" s="51">
        <f t="shared" si="49"/>
        <v>6.639828766965171E-08</v>
      </c>
      <c r="O110" s="49">
        <f t="shared" si="50"/>
        <v>313.1059311587426</v>
      </c>
      <c r="P110" s="48">
        <f t="shared" si="44"/>
        <v>40.10593115874258</v>
      </c>
      <c r="Q110" s="50">
        <f t="shared" si="51"/>
        <v>-0.10593115874257819</v>
      </c>
      <c r="R110" s="50">
        <f t="shared" si="45"/>
        <v>931.6067585461874</v>
      </c>
      <c r="S110" s="50">
        <f t="shared" si="43"/>
        <v>6.761971007869981</v>
      </c>
      <c r="T110" s="51">
        <f t="shared" si="52"/>
        <v>-8.13197293197415E-06</v>
      </c>
    </row>
    <row r="111" spans="1:20" s="39" customFormat="1" ht="12" thickBot="1">
      <c r="A111" s="56">
        <f t="shared" si="33"/>
        <v>2610</v>
      </c>
      <c r="B111" s="57">
        <f t="shared" si="34"/>
        <v>43.5</v>
      </c>
      <c r="C111" s="49">
        <f t="shared" si="36"/>
        <v>312.9659584924888</v>
      </c>
      <c r="D111" s="57">
        <f t="shared" si="35"/>
        <v>39.965958492488824</v>
      </c>
      <c r="E111" s="50">
        <f t="shared" si="37"/>
        <v>0.034041507511176405</v>
      </c>
      <c r="F111" s="50">
        <f t="shared" si="38"/>
        <v>0</v>
      </c>
      <c r="G111" s="50">
        <f t="shared" si="39"/>
        <v>6.808301502235281</v>
      </c>
      <c r="H111" s="51">
        <f t="shared" si="40"/>
        <v>1.5357434377103878E-17</v>
      </c>
      <c r="I111" s="49">
        <f t="shared" si="46"/>
        <v>312.9956624027625</v>
      </c>
      <c r="J111" s="48">
        <f t="shared" si="47"/>
        <v>39.99566240276249</v>
      </c>
      <c r="K111" s="50">
        <f t="shared" si="48"/>
        <v>0.004337597237508817</v>
      </c>
      <c r="L111" s="50">
        <f t="shared" si="41"/>
        <v>991.9479408827011</v>
      </c>
      <c r="M111" s="50">
        <f t="shared" si="42"/>
        <v>6.81920709279797</v>
      </c>
      <c r="N111" s="51">
        <f t="shared" si="49"/>
        <v>6.714861280891221E-08</v>
      </c>
      <c r="O111" s="49">
        <f t="shared" si="50"/>
        <v>313.1056871995546</v>
      </c>
      <c r="P111" s="48">
        <f t="shared" si="44"/>
        <v>40.10568719955461</v>
      </c>
      <c r="Q111" s="50">
        <f t="shared" si="51"/>
        <v>-0.10568719955460892</v>
      </c>
      <c r="R111" s="50">
        <f t="shared" si="45"/>
        <v>929.9478766002786</v>
      </c>
      <c r="S111" s="50">
        <f t="shared" si="43"/>
        <v>6.760996387086571</v>
      </c>
      <c r="T111" s="51">
        <f t="shared" si="52"/>
        <v>-8.209041374141975E-06</v>
      </c>
    </row>
    <row r="112" spans="1:20" s="39" customFormat="1" ht="12" thickBot="1">
      <c r="A112" s="56">
        <f t="shared" si="33"/>
        <v>2640</v>
      </c>
      <c r="B112" s="57">
        <f t="shared" si="34"/>
        <v>44</v>
      </c>
      <c r="C112" s="49">
        <f t="shared" si="36"/>
        <v>312.9659584924888</v>
      </c>
      <c r="D112" s="57">
        <f t="shared" si="35"/>
        <v>39.965958492488824</v>
      </c>
      <c r="E112" s="50">
        <f t="shared" si="37"/>
        <v>0.034041507511176405</v>
      </c>
      <c r="F112" s="50">
        <f t="shared" si="38"/>
        <v>0</v>
      </c>
      <c r="G112" s="50">
        <f t="shared" si="39"/>
        <v>6.808301502235281</v>
      </c>
      <c r="H112" s="51">
        <f t="shared" si="40"/>
        <v>1.5357434377103878E-17</v>
      </c>
      <c r="I112" s="49">
        <f t="shared" si="46"/>
        <v>312.9956644172209</v>
      </c>
      <c r="J112" s="48">
        <f t="shared" si="47"/>
        <v>39.995664417220894</v>
      </c>
      <c r="K112" s="50">
        <f t="shared" si="48"/>
        <v>0.004335582779106062</v>
      </c>
      <c r="L112" s="50">
        <f t="shared" si="41"/>
        <v>992.0166484229433</v>
      </c>
      <c r="M112" s="50">
        <f t="shared" si="42"/>
        <v>6.8192164463588725</v>
      </c>
      <c r="N112" s="51">
        <f t="shared" si="49"/>
        <v>6.789788428151094E-08</v>
      </c>
      <c r="O112" s="49">
        <f t="shared" si="50"/>
        <v>313.1054409283134</v>
      </c>
      <c r="P112" s="48">
        <f t="shared" si="44"/>
        <v>40.105440928313385</v>
      </c>
      <c r="Q112" s="50">
        <f t="shared" si="51"/>
        <v>-0.10544092831338503</v>
      </c>
      <c r="R112" s="50">
        <f t="shared" si="45"/>
        <v>928.2737913593336</v>
      </c>
      <c r="S112" s="50">
        <f t="shared" si="43"/>
        <v>6.7600280781030015</v>
      </c>
      <c r="T112" s="51">
        <f t="shared" si="52"/>
        <v>-8.28549597090401E-06</v>
      </c>
    </row>
    <row r="113" spans="1:20" s="39" customFormat="1" ht="12" thickBot="1">
      <c r="A113" s="56">
        <f t="shared" si="33"/>
        <v>2670</v>
      </c>
      <c r="B113" s="57">
        <f t="shared" si="34"/>
        <v>44.5</v>
      </c>
      <c r="C113" s="49">
        <f t="shared" si="36"/>
        <v>312.9659584924888</v>
      </c>
      <c r="D113" s="57">
        <f t="shared" si="35"/>
        <v>39.965958492488824</v>
      </c>
      <c r="E113" s="50">
        <f t="shared" si="37"/>
        <v>0.034041507511176405</v>
      </c>
      <c r="F113" s="50">
        <f t="shared" si="38"/>
        <v>0</v>
      </c>
      <c r="G113" s="50">
        <f t="shared" si="39"/>
        <v>6.808301502235281</v>
      </c>
      <c r="H113" s="51">
        <f t="shared" si="40"/>
        <v>1.5357434377103878E-17</v>
      </c>
      <c r="I113" s="49">
        <f t="shared" si="46"/>
        <v>312.9956664541574</v>
      </c>
      <c r="J113" s="48">
        <f t="shared" si="47"/>
        <v>39.9956664541574</v>
      </c>
      <c r="K113" s="50">
        <f t="shared" si="48"/>
        <v>0.004333545842598596</v>
      </c>
      <c r="L113" s="50">
        <f t="shared" si="41"/>
        <v>992.0861044590646</v>
      </c>
      <c r="M113" s="50">
        <f t="shared" si="42"/>
        <v>6.819225795274106</v>
      </c>
      <c r="N113" s="51">
        <f t="shared" si="49"/>
        <v>6.86460914452834E-08</v>
      </c>
      <c r="O113" s="49">
        <f t="shared" si="50"/>
        <v>313.10519236343424</v>
      </c>
      <c r="P113" s="48">
        <f t="shared" si="44"/>
        <v>40.10519236343424</v>
      </c>
      <c r="Q113" s="50">
        <f t="shared" si="51"/>
        <v>-0.10519236343424154</v>
      </c>
      <c r="R113" s="50">
        <f t="shared" si="45"/>
        <v>926.5846276877531</v>
      </c>
      <c r="S113" s="50">
        <f t="shared" si="43"/>
        <v>6.759066143784285</v>
      </c>
      <c r="T113" s="51">
        <f t="shared" si="52"/>
        <v>-8.361331830182628E-06</v>
      </c>
    </row>
    <row r="114" spans="1:20" s="39" customFormat="1" ht="12" thickBot="1">
      <c r="A114" s="56">
        <f t="shared" si="33"/>
        <v>2700</v>
      </c>
      <c r="B114" s="57">
        <f t="shared" si="34"/>
        <v>45</v>
      </c>
      <c r="C114" s="49">
        <f t="shared" si="36"/>
        <v>312.9659584924888</v>
      </c>
      <c r="D114" s="57">
        <f t="shared" si="35"/>
        <v>39.965958492488824</v>
      </c>
      <c r="E114" s="50">
        <f t="shared" si="37"/>
        <v>0.034041507511176405</v>
      </c>
      <c r="F114" s="50">
        <f t="shared" si="38"/>
        <v>0</v>
      </c>
      <c r="G114" s="50">
        <f t="shared" si="39"/>
        <v>6.808301502235281</v>
      </c>
      <c r="H114" s="51">
        <f t="shared" si="40"/>
        <v>1.5357434377103878E-17</v>
      </c>
      <c r="I114" s="49">
        <f t="shared" si="46"/>
        <v>312.9956685135401</v>
      </c>
      <c r="J114" s="48">
        <f t="shared" si="47"/>
        <v>39.995668513540124</v>
      </c>
      <c r="K114" s="50">
        <f t="shared" si="48"/>
        <v>0.0043314864598755776</v>
      </c>
      <c r="L114" s="50">
        <f t="shared" si="41"/>
        <v>992.1563079017146</v>
      </c>
      <c r="M114" s="50">
        <f t="shared" si="42"/>
        <v>6.819235139385404</v>
      </c>
      <c r="N114" s="51">
        <f t="shared" si="49"/>
        <v>6.939322155716804E-08</v>
      </c>
      <c r="O114" s="49">
        <f t="shared" si="50"/>
        <v>313.10494152347934</v>
      </c>
      <c r="P114" s="48">
        <f t="shared" si="44"/>
        <v>40.10494152347934</v>
      </c>
      <c r="Q114" s="50">
        <f t="shared" si="51"/>
        <v>-0.10494152347934005</v>
      </c>
      <c r="R114" s="50">
        <f t="shared" si="45"/>
        <v>924.8805114001184</v>
      </c>
      <c r="S114" s="50">
        <f t="shared" si="43"/>
        <v>6.758110646135542</v>
      </c>
      <c r="T114" s="51">
        <f t="shared" si="52"/>
        <v>-8.436544138569969E-06</v>
      </c>
    </row>
    <row r="115" spans="1:20" s="39" customFormat="1" ht="12" thickBot="1">
      <c r="A115" s="56">
        <f t="shared" si="33"/>
        <v>2730</v>
      </c>
      <c r="B115" s="57">
        <f t="shared" si="34"/>
        <v>45.5</v>
      </c>
      <c r="C115" s="49">
        <f t="shared" si="36"/>
        <v>312.9659584924888</v>
      </c>
      <c r="D115" s="57">
        <f t="shared" si="35"/>
        <v>39.965958492488824</v>
      </c>
      <c r="E115" s="50">
        <f t="shared" si="37"/>
        <v>0.034041507511176405</v>
      </c>
      <c r="F115" s="50">
        <f t="shared" si="38"/>
        <v>0</v>
      </c>
      <c r="G115" s="50">
        <f t="shared" si="39"/>
        <v>6.808301502235281</v>
      </c>
      <c r="H115" s="51">
        <f t="shared" si="40"/>
        <v>1.5357434377103878E-17</v>
      </c>
      <c r="I115" s="49">
        <f t="shared" si="46"/>
        <v>312.9956705953368</v>
      </c>
      <c r="J115" s="48">
        <f t="shared" si="47"/>
        <v>39.995670595336776</v>
      </c>
      <c r="K115" s="50">
        <f t="shared" si="48"/>
        <v>0.004329404663224068</v>
      </c>
      <c r="L115" s="50">
        <f t="shared" si="41"/>
        <v>992.2272576499274</v>
      </c>
      <c r="M115" s="50">
        <f t="shared" si="42"/>
        <v>6.819244478544379</v>
      </c>
      <c r="N115" s="51">
        <f t="shared" si="49"/>
        <v>7.013926274049299E-08</v>
      </c>
      <c r="O115" s="49">
        <f t="shared" si="50"/>
        <v>313.10468842715517</v>
      </c>
      <c r="P115" s="48">
        <f t="shared" si="44"/>
        <v>40.10468842715517</v>
      </c>
      <c r="Q115" s="50">
        <f t="shared" si="51"/>
        <v>-0.10468842715516757</v>
      </c>
      <c r="R115" s="50">
        <f t="shared" si="45"/>
        <v>923.1615692455268</v>
      </c>
      <c r="S115" s="50">
        <f t="shared" si="43"/>
        <v>6.757161646332289</v>
      </c>
      <c r="T115" s="51">
        <f t="shared" si="52"/>
        <v>-8.511128158636617E-06</v>
      </c>
    </row>
    <row r="116" spans="1:20" s="39" customFormat="1" ht="12" thickBot="1">
      <c r="A116" s="56">
        <f t="shared" si="33"/>
        <v>2760</v>
      </c>
      <c r="B116" s="57">
        <f t="shared" si="34"/>
        <v>46</v>
      </c>
      <c r="C116" s="49">
        <f t="shared" si="36"/>
        <v>312.9659584924888</v>
      </c>
      <c r="D116" s="57">
        <f t="shared" si="35"/>
        <v>39.965958492488824</v>
      </c>
      <c r="E116" s="50">
        <f t="shared" si="37"/>
        <v>0.034041507511176405</v>
      </c>
      <c r="F116" s="50">
        <f t="shared" si="38"/>
        <v>0</v>
      </c>
      <c r="G116" s="50">
        <f t="shared" si="39"/>
        <v>6.808301502235281</v>
      </c>
      <c r="H116" s="51">
        <f t="shared" si="40"/>
        <v>1.5357434377103878E-17</v>
      </c>
      <c r="I116" s="49">
        <f t="shared" si="46"/>
        <v>312.99567269951467</v>
      </c>
      <c r="J116" s="48">
        <f t="shared" si="47"/>
        <v>39.99567269951467</v>
      </c>
      <c r="K116" s="50">
        <f t="shared" si="48"/>
        <v>0.004327300485329033</v>
      </c>
      <c r="L116" s="50">
        <f t="shared" si="41"/>
        <v>992.2989525911504</v>
      </c>
      <c r="M116" s="50">
        <f t="shared" si="42"/>
        <v>6.819253812612709</v>
      </c>
      <c r="N116" s="51">
        <f t="shared" si="49"/>
        <v>7.088420400025666E-08</v>
      </c>
      <c r="O116" s="49">
        <f t="shared" si="50"/>
        <v>313.10443309331043</v>
      </c>
      <c r="P116" s="48">
        <f t="shared" si="44"/>
        <v>40.10443309331043</v>
      </c>
      <c r="Q116" s="50">
        <f t="shared" si="51"/>
        <v>-0.10443309331043338</v>
      </c>
      <c r="R116" s="50">
        <f t="shared" si="45"/>
        <v>921.4279288918373</v>
      </c>
      <c r="S116" s="50">
        <f t="shared" si="43"/>
        <v>6.75621920466844</v>
      </c>
      <c r="T116" s="51">
        <f t="shared" si="52"/>
        <v>-8.585079233364227E-06</v>
      </c>
    </row>
    <row r="117" spans="1:20" s="39" customFormat="1" ht="12" thickBot="1">
      <c r="A117" s="56">
        <f t="shared" si="33"/>
        <v>2790</v>
      </c>
      <c r="B117" s="57">
        <f t="shared" si="34"/>
        <v>46.5</v>
      </c>
      <c r="C117" s="49">
        <f t="shared" si="36"/>
        <v>312.9659584924888</v>
      </c>
      <c r="D117" s="57">
        <f t="shared" si="35"/>
        <v>39.965958492488824</v>
      </c>
      <c r="E117" s="50">
        <f t="shared" si="37"/>
        <v>0.034041507511176405</v>
      </c>
      <c r="F117" s="50">
        <f t="shared" si="38"/>
        <v>0</v>
      </c>
      <c r="G117" s="50">
        <f t="shared" si="39"/>
        <v>6.808301502235281</v>
      </c>
      <c r="H117" s="51">
        <f t="shared" si="40"/>
        <v>1.5357434377103878E-17</v>
      </c>
      <c r="I117" s="49">
        <f t="shared" si="46"/>
        <v>312.9956748260408</v>
      </c>
      <c r="J117" s="48">
        <f t="shared" si="47"/>
        <v>39.99567482604078</v>
      </c>
      <c r="K117" s="50">
        <f t="shared" si="48"/>
        <v>0.0043251739592164995</v>
      </c>
      <c r="L117" s="50">
        <f t="shared" si="41"/>
        <v>992.3713916012748</v>
      </c>
      <c r="M117" s="50">
        <f t="shared" si="42"/>
        <v>6.819263141450949</v>
      </c>
      <c r="N117" s="51">
        <f t="shared" si="49"/>
        <v>7.162803425422729E-08</v>
      </c>
      <c r="O117" s="49">
        <f t="shared" si="50"/>
        <v>313.10417554093345</v>
      </c>
      <c r="P117" s="48">
        <f t="shared" si="44"/>
        <v>40.104175540933454</v>
      </c>
      <c r="Q117" s="50">
        <f t="shared" si="51"/>
        <v>-0.10417554093345416</v>
      </c>
      <c r="R117" s="50">
        <f t="shared" si="45"/>
        <v>919.6797189098206</v>
      </c>
      <c r="S117" s="50">
        <f t="shared" si="43"/>
        <v>6.755283380603785</v>
      </c>
      <c r="T117" s="51">
        <f t="shared" si="52"/>
        <v>-8.6583927819643E-06</v>
      </c>
    </row>
    <row r="118" spans="1:20" s="39" customFormat="1" ht="12" thickBot="1">
      <c r="A118" s="56">
        <f t="shared" si="33"/>
        <v>2820</v>
      </c>
      <c r="B118" s="57">
        <f t="shared" si="34"/>
        <v>47</v>
      </c>
      <c r="C118" s="49">
        <f t="shared" si="36"/>
        <v>312.9659584924888</v>
      </c>
      <c r="D118" s="57">
        <f t="shared" si="35"/>
        <v>39.965958492488824</v>
      </c>
      <c r="E118" s="50">
        <f t="shared" si="37"/>
        <v>0.034041507511176405</v>
      </c>
      <c r="F118" s="50">
        <f t="shared" si="38"/>
        <v>0</v>
      </c>
      <c r="G118" s="50">
        <f t="shared" si="39"/>
        <v>6.808301502235281</v>
      </c>
      <c r="H118" s="51">
        <f t="shared" si="40"/>
        <v>1.5357434377103878E-17</v>
      </c>
      <c r="I118" s="49">
        <f t="shared" si="46"/>
        <v>312.9956769748818</v>
      </c>
      <c r="J118" s="48">
        <f t="shared" si="47"/>
        <v>39.9956769748818</v>
      </c>
      <c r="K118" s="50">
        <f t="shared" si="48"/>
        <v>0.0043230251181967105</v>
      </c>
      <c r="L118" s="50">
        <f t="shared" si="41"/>
        <v>992.4445735446648</v>
      </c>
      <c r="M118" s="50">
        <f t="shared" si="42"/>
        <v>6.819272464907331</v>
      </c>
      <c r="N118" s="51">
        <f t="shared" si="49"/>
        <v>7.237074136342802E-08</v>
      </c>
      <c r="O118" s="49">
        <f t="shared" si="50"/>
        <v>313.10391578915</v>
      </c>
      <c r="P118" s="48">
        <f t="shared" si="44"/>
        <v>40.103915789149994</v>
      </c>
      <c r="Q118" s="50">
        <f t="shared" si="51"/>
        <v>-0.103915789149994</v>
      </c>
      <c r="R118" s="50">
        <f t="shared" si="45"/>
        <v>917.9170687572266</v>
      </c>
      <c r="S118" s="50">
        <f t="shared" si="43"/>
        <v>6.754354232717997</v>
      </c>
      <c r="T118" s="51">
        <f t="shared" si="52"/>
        <v>-8.731064303790574E-06</v>
      </c>
    </row>
    <row r="119" spans="1:20" s="39" customFormat="1" ht="12" thickBot="1">
      <c r="A119" s="56">
        <f t="shared" si="33"/>
        <v>2850</v>
      </c>
      <c r="B119" s="57">
        <f t="shared" si="34"/>
        <v>47.5</v>
      </c>
      <c r="C119" s="49">
        <f t="shared" si="36"/>
        <v>312.9659584924888</v>
      </c>
      <c r="D119" s="57">
        <f t="shared" si="35"/>
        <v>39.965958492488824</v>
      </c>
      <c r="E119" s="50">
        <f t="shared" si="37"/>
        <v>0.034041507511176405</v>
      </c>
      <c r="F119" s="50">
        <f t="shared" si="38"/>
        <v>0</v>
      </c>
      <c r="G119" s="50">
        <f t="shared" si="39"/>
        <v>6.808301502235281</v>
      </c>
      <c r="H119" s="51">
        <f t="shared" si="40"/>
        <v>1.5357434377103878E-17</v>
      </c>
      <c r="I119" s="49">
        <f t="shared" si="46"/>
        <v>312.995679146004</v>
      </c>
      <c r="J119" s="48">
        <f t="shared" si="47"/>
        <v>39.99567914600402</v>
      </c>
      <c r="K119" s="50">
        <f t="shared" si="48"/>
        <v>0.004320853995977814</v>
      </c>
      <c r="L119" s="50">
        <f t="shared" si="41"/>
        <v>992.518497274186</v>
      </c>
      <c r="M119" s="50">
        <f t="shared" si="42"/>
        <v>6.819281782840679</v>
      </c>
      <c r="N119" s="51">
        <f t="shared" si="49"/>
        <v>7.311231411624065E-08</v>
      </c>
      <c r="O119" s="49">
        <f t="shared" si="50"/>
        <v>313.1036538572209</v>
      </c>
      <c r="P119" s="48">
        <f t="shared" si="44"/>
        <v>40.10365385722088</v>
      </c>
      <c r="Q119" s="50">
        <f t="shared" si="51"/>
        <v>-0.10365385722087694</v>
      </c>
      <c r="R119" s="50">
        <f t="shared" si="45"/>
        <v>916.1401087627618</v>
      </c>
      <c r="S119" s="50">
        <f t="shared" si="43"/>
        <v>6.753431818707462</v>
      </c>
      <c r="T119" s="51">
        <f t="shared" si="52"/>
        <v>-8.803089378542582E-06</v>
      </c>
    </row>
    <row r="120" spans="1:20" s="39" customFormat="1" ht="12" thickBot="1">
      <c r="A120" s="56">
        <f t="shared" si="33"/>
        <v>2880</v>
      </c>
      <c r="B120" s="57">
        <f t="shared" si="34"/>
        <v>48</v>
      </c>
      <c r="C120" s="49">
        <f t="shared" si="36"/>
        <v>312.9659584924888</v>
      </c>
      <c r="D120" s="57">
        <f t="shared" si="35"/>
        <v>39.965958492488824</v>
      </c>
      <c r="E120" s="50">
        <f t="shared" si="37"/>
        <v>0.034041507511176405</v>
      </c>
      <c r="F120" s="50">
        <f t="shared" si="38"/>
        <v>0</v>
      </c>
      <c r="G120" s="50">
        <f t="shared" si="39"/>
        <v>6.808301502235281</v>
      </c>
      <c r="H120" s="51">
        <f t="shared" si="40"/>
        <v>1.5357434377103878E-17</v>
      </c>
      <c r="I120" s="49">
        <f t="shared" si="46"/>
        <v>312.99568133937345</v>
      </c>
      <c r="J120" s="48">
        <f t="shared" si="47"/>
        <v>39.99568133937345</v>
      </c>
      <c r="K120" s="50">
        <f t="shared" si="48"/>
        <v>0.004318660626552173</v>
      </c>
      <c r="L120" s="50">
        <f t="shared" si="41"/>
        <v>992.5931616312365</v>
      </c>
      <c r="M120" s="50">
        <f t="shared" si="42"/>
        <v>6.819291095097854</v>
      </c>
      <c r="N120" s="51">
        <f t="shared" si="49"/>
        <v>7.385274027532397E-08</v>
      </c>
      <c r="O120" s="49">
        <f t="shared" si="50"/>
        <v>313.10338976453954</v>
      </c>
      <c r="P120" s="48">
        <f t="shared" si="44"/>
        <v>40.10338976453954</v>
      </c>
      <c r="Q120" s="50">
        <f t="shared" si="51"/>
        <v>-0.10338976453954274</v>
      </c>
      <c r="R120" s="50">
        <f t="shared" si="45"/>
        <v>914.348970109985</v>
      </c>
      <c r="S120" s="50">
        <f t="shared" si="43"/>
        <v>6.752516195390999</v>
      </c>
      <c r="T120" s="51">
        <f t="shared" si="52"/>
        <v>-8.874463665699348E-06</v>
      </c>
    </row>
    <row r="121" spans="1:20" s="39" customFormat="1" ht="12" thickBot="1">
      <c r="A121" s="56">
        <f t="shared" si="33"/>
        <v>2910</v>
      </c>
      <c r="B121" s="57">
        <f t="shared" si="34"/>
        <v>48.5</v>
      </c>
      <c r="C121" s="49">
        <f aca="true" t="shared" si="53" ref="C121:C152">C120+H120*$B$21</f>
        <v>312.9659584924888</v>
      </c>
      <c r="D121" s="57">
        <f t="shared" si="35"/>
        <v>39.965958492488824</v>
      </c>
      <c r="E121" s="50">
        <f t="shared" si="37"/>
        <v>0.034041507511176405</v>
      </c>
      <c r="F121" s="50">
        <f aca="true" t="shared" si="54" ref="F121:F152">F120+$B$19*E120*A121</f>
        <v>0</v>
      </c>
      <c r="G121" s="50">
        <f t="shared" si="39"/>
        <v>6.808301502235281</v>
      </c>
      <c r="H121" s="51">
        <f t="shared" si="40"/>
        <v>1.5357434377103878E-17</v>
      </c>
      <c r="I121" s="49">
        <f t="shared" si="46"/>
        <v>312.99568355495563</v>
      </c>
      <c r="J121" s="48">
        <f t="shared" si="47"/>
        <v>39.99568355495563</v>
      </c>
      <c r="K121" s="50">
        <f t="shared" si="48"/>
        <v>0.004316445044366901</v>
      </c>
      <c r="L121" s="50">
        <f aca="true" t="shared" si="55" ref="L121:L152">L120+$C$19*K120*A121</f>
        <v>992.6685654457762</v>
      </c>
      <c r="M121" s="50">
        <f t="shared" si="42"/>
        <v>6.819300401548038</v>
      </c>
      <c r="N121" s="51">
        <f t="shared" si="49"/>
        <v>7.459200954628256E-08</v>
      </c>
      <c r="O121" s="49">
        <f t="shared" si="50"/>
        <v>313.10312353062955</v>
      </c>
      <c r="P121" s="48">
        <f t="shared" si="44"/>
        <v>40.103123530629546</v>
      </c>
      <c r="Q121" s="50">
        <f t="shared" si="51"/>
        <v>-0.10312353062954571</v>
      </c>
      <c r="R121" s="50">
        <f t="shared" si="45"/>
        <v>912.5437848211245</v>
      </c>
      <c r="S121" s="50">
        <f t="shared" si="43"/>
        <v>6.751607418724593</v>
      </c>
      <c r="T121" s="51">
        <f t="shared" si="52"/>
        <v>-8.945182903171929E-06</v>
      </c>
    </row>
    <row r="122" spans="1:20" s="39" customFormat="1" ht="12" thickBot="1">
      <c r="A122" s="56">
        <f t="shared" si="33"/>
        <v>2940</v>
      </c>
      <c r="B122" s="57">
        <f t="shared" si="34"/>
        <v>49</v>
      </c>
      <c r="C122" s="49">
        <f t="shared" si="53"/>
        <v>312.9659584924888</v>
      </c>
      <c r="D122" s="57">
        <f t="shared" si="35"/>
        <v>39.965958492488824</v>
      </c>
      <c r="E122" s="50">
        <f t="shared" si="37"/>
        <v>0.034041507511176405</v>
      </c>
      <c r="F122" s="50">
        <f t="shared" si="54"/>
        <v>0</v>
      </c>
      <c r="G122" s="50">
        <f t="shared" si="39"/>
        <v>6.808301502235281</v>
      </c>
      <c r="H122" s="51">
        <f t="shared" si="40"/>
        <v>1.5357434377103878E-17</v>
      </c>
      <c r="I122" s="49">
        <f t="shared" si="46"/>
        <v>312.9956857927159</v>
      </c>
      <c r="J122" s="48">
        <f t="shared" si="47"/>
        <v>39.9956857927159</v>
      </c>
      <c r="K122" s="50">
        <f t="shared" si="48"/>
        <v>0.004314207284096483</v>
      </c>
      <c r="L122" s="50">
        <f t="shared" si="55"/>
        <v>992.7447075363588</v>
      </c>
      <c r="M122" s="50">
        <f t="shared" si="42"/>
        <v>6.819309702037449</v>
      </c>
      <c r="N122" s="51">
        <f t="shared" si="49"/>
        <v>7.533010965622275E-08</v>
      </c>
      <c r="O122" s="49">
        <f t="shared" si="50"/>
        <v>313.10285517514245</v>
      </c>
      <c r="P122" s="48">
        <f t="shared" si="44"/>
        <v>40.10285517514245</v>
      </c>
      <c r="Q122" s="50">
        <f t="shared" si="51"/>
        <v>-0.10285517514245157</v>
      </c>
      <c r="R122" s="50">
        <f t="shared" si="45"/>
        <v>910.7246857408194</v>
      </c>
      <c r="S122" s="50">
        <f t="shared" si="43"/>
        <v>6.7507055437342665</v>
      </c>
      <c r="T122" s="51">
        <f t="shared" si="52"/>
        <v>-9.015242913044476E-06</v>
      </c>
    </row>
    <row r="123" spans="1:20" s="39" customFormat="1" ht="12" thickBot="1">
      <c r="A123" s="56">
        <f t="shared" si="33"/>
        <v>2970</v>
      </c>
      <c r="B123" s="57">
        <f t="shared" si="34"/>
        <v>49.5</v>
      </c>
      <c r="C123" s="49">
        <f t="shared" si="53"/>
        <v>312.9659584924888</v>
      </c>
      <c r="D123" s="57">
        <f t="shared" si="35"/>
        <v>39.965958492488824</v>
      </c>
      <c r="E123" s="50">
        <f t="shared" si="37"/>
        <v>0.034041507511176405</v>
      </c>
      <c r="F123" s="50">
        <f t="shared" si="54"/>
        <v>0</v>
      </c>
      <c r="G123" s="50">
        <f t="shared" si="39"/>
        <v>6.808301502235281</v>
      </c>
      <c r="H123" s="51">
        <f t="shared" si="40"/>
        <v>1.5357434377103878E-17</v>
      </c>
      <c r="I123" s="49">
        <f t="shared" si="46"/>
        <v>312.9956880526192</v>
      </c>
      <c r="J123" s="48">
        <f t="shared" si="47"/>
        <v>39.99568805261919</v>
      </c>
      <c r="K123" s="50">
        <f t="shared" si="48"/>
        <v>0.004311947380813308</v>
      </c>
      <c r="L123" s="50">
        <f t="shared" si="55"/>
        <v>992.8215867101613</v>
      </c>
      <c r="M123" s="50">
        <f t="shared" si="42"/>
        <v>6.81931899642363</v>
      </c>
      <c r="N123" s="51">
        <f t="shared" si="49"/>
        <v>7.606702932295895E-08</v>
      </c>
      <c r="O123" s="49">
        <f t="shared" si="50"/>
        <v>313.10258471785505</v>
      </c>
      <c r="P123" s="48">
        <f t="shared" si="44"/>
        <v>40.10258471785505</v>
      </c>
      <c r="Q123" s="50">
        <f t="shared" si="51"/>
        <v>-0.10258471785505208</v>
      </c>
      <c r="R123" s="50">
        <f t="shared" si="45"/>
        <v>908.8918065197809</v>
      </c>
      <c r="S123" s="50">
        <f t="shared" si="43"/>
        <v>6.749810624583009</v>
      </c>
      <c r="T123" s="51">
        <f t="shared" si="52"/>
        <v>-9.0846395957064E-06</v>
      </c>
    </row>
    <row r="124" spans="1:20" s="39" customFormat="1" ht="12" thickBot="1">
      <c r="A124" s="56">
        <f t="shared" si="33"/>
        <v>3000</v>
      </c>
      <c r="B124" s="57">
        <f t="shared" si="34"/>
        <v>50</v>
      </c>
      <c r="C124" s="49">
        <f t="shared" si="53"/>
        <v>312.9659584924888</v>
      </c>
      <c r="D124" s="57">
        <f t="shared" si="35"/>
        <v>39.965958492488824</v>
      </c>
      <c r="E124" s="50">
        <f t="shared" si="37"/>
        <v>0.034041507511176405</v>
      </c>
      <c r="F124" s="50">
        <f t="shared" si="54"/>
        <v>0</v>
      </c>
      <c r="G124" s="50">
        <f t="shared" si="39"/>
        <v>6.808301502235281</v>
      </c>
      <c r="H124" s="51">
        <f t="shared" si="40"/>
        <v>1.5357434377103878E-17</v>
      </c>
      <c r="I124" s="49">
        <f t="shared" si="46"/>
        <v>312.99569033463007</v>
      </c>
      <c r="J124" s="48">
        <f t="shared" si="47"/>
        <v>39.99569033463007</v>
      </c>
      <c r="K124" s="50">
        <f t="shared" si="48"/>
        <v>0.004309665369930826</v>
      </c>
      <c r="L124" s="50">
        <f t="shared" si="55"/>
        <v>992.899201763016</v>
      </c>
      <c r="M124" s="50">
        <f t="shared" si="42"/>
        <v>6.8193282845642615</v>
      </c>
      <c r="N124" s="51">
        <f t="shared" si="49"/>
        <v>7.680275728634347E-08</v>
      </c>
      <c r="O124" s="49">
        <f t="shared" si="50"/>
        <v>313.1023121786672</v>
      </c>
      <c r="P124" s="48">
        <f t="shared" si="44"/>
        <v>40.102312178667205</v>
      </c>
      <c r="Q124" s="50">
        <f t="shared" si="51"/>
        <v>-0.10231217866720499</v>
      </c>
      <c r="R124" s="50">
        <f t="shared" si="45"/>
        <v>907.0452815983899</v>
      </c>
      <c r="S124" s="50">
        <f t="shared" si="43"/>
        <v>6.748922714510698</v>
      </c>
      <c r="T124" s="51">
        <f t="shared" si="52"/>
        <v>-9.153368934982511E-06</v>
      </c>
    </row>
    <row r="125" spans="1:20" s="39" customFormat="1" ht="12" thickBot="1">
      <c r="A125" s="56">
        <f t="shared" si="33"/>
        <v>3030</v>
      </c>
      <c r="B125" s="57">
        <f t="shared" si="34"/>
        <v>50.5</v>
      </c>
      <c r="C125" s="49">
        <f t="shared" si="53"/>
        <v>312.9659584924888</v>
      </c>
      <c r="D125" s="57">
        <f t="shared" si="35"/>
        <v>39.965958492488824</v>
      </c>
      <c r="E125" s="50">
        <f t="shared" si="37"/>
        <v>0.034041507511176405</v>
      </c>
      <c r="F125" s="50">
        <f t="shared" si="54"/>
        <v>0</v>
      </c>
      <c r="G125" s="50">
        <f t="shared" si="39"/>
        <v>6.808301502235281</v>
      </c>
      <c r="H125" s="51">
        <f t="shared" si="40"/>
        <v>1.5357434377103878E-17</v>
      </c>
      <c r="I125" s="49">
        <f t="shared" si="46"/>
        <v>312.9956926387128</v>
      </c>
      <c r="J125" s="48">
        <f t="shared" si="47"/>
        <v>39.9956926387128</v>
      </c>
      <c r="K125" s="50">
        <f t="shared" si="48"/>
        <v>0.004307361287203548</v>
      </c>
      <c r="L125" s="50">
        <f t="shared" si="55"/>
        <v>992.9775514794413</v>
      </c>
      <c r="M125" s="50">
        <f t="shared" si="42"/>
        <v>6.819337566317357</v>
      </c>
      <c r="N125" s="51">
        <f t="shared" si="49"/>
        <v>7.753728232508295E-08</v>
      </c>
      <c r="O125" s="49">
        <f t="shared" si="50"/>
        <v>313.10203757759916</v>
      </c>
      <c r="P125" s="48">
        <f t="shared" si="44"/>
        <v>40.10203757759916</v>
      </c>
      <c r="Q125" s="50">
        <f t="shared" si="51"/>
        <v>-0.10203757759916243</v>
      </c>
      <c r="R125" s="50">
        <f t="shared" si="45"/>
        <v>905.1852461902201</v>
      </c>
      <c r="S125" s="50">
        <f t="shared" si="43"/>
        <v>6.748041865874118</v>
      </c>
      <c r="T125" s="51">
        <f t="shared" si="52"/>
        <v>-9.221426994594295E-06</v>
      </c>
    </row>
    <row r="126" spans="1:20" s="39" customFormat="1" ht="12" thickBot="1">
      <c r="A126" s="56">
        <f t="shared" si="33"/>
        <v>3060</v>
      </c>
      <c r="B126" s="57">
        <f t="shared" si="34"/>
        <v>51</v>
      </c>
      <c r="C126" s="49">
        <f t="shared" si="53"/>
        <v>312.9659584924888</v>
      </c>
      <c r="D126" s="57">
        <f t="shared" si="35"/>
        <v>39.965958492488824</v>
      </c>
      <c r="E126" s="50">
        <f t="shared" si="37"/>
        <v>0.034041507511176405</v>
      </c>
      <c r="F126" s="50">
        <f t="shared" si="54"/>
        <v>0</v>
      </c>
      <c r="G126" s="50">
        <f t="shared" si="39"/>
        <v>6.808301502235281</v>
      </c>
      <c r="H126" s="51">
        <f t="shared" si="40"/>
        <v>1.5357434377103878E-17</v>
      </c>
      <c r="I126" s="49">
        <f t="shared" si="46"/>
        <v>312.9956949648313</v>
      </c>
      <c r="J126" s="48">
        <f t="shared" si="47"/>
        <v>39.99569496483127</v>
      </c>
      <c r="K126" s="50">
        <f t="shared" si="48"/>
        <v>0.004305035168727045</v>
      </c>
      <c r="L126" s="50">
        <f t="shared" si="55"/>
        <v>993.0566346326743</v>
      </c>
      <c r="M126" s="50">
        <f t="shared" si="42"/>
        <v>6.8193468415414555</v>
      </c>
      <c r="N126" s="51">
        <f t="shared" si="49"/>
        <v>7.82705932732476E-08</v>
      </c>
      <c r="O126" s="49">
        <f t="shared" si="50"/>
        <v>313.1017609347893</v>
      </c>
      <c r="P126" s="48">
        <f t="shared" si="44"/>
        <v>40.1017609347893</v>
      </c>
      <c r="Q126" s="50">
        <f t="shared" si="51"/>
        <v>-0.10176093478929715</v>
      </c>
      <c r="R126" s="50">
        <f t="shared" si="45"/>
        <v>903.3118362654996</v>
      </c>
      <c r="S126" s="50">
        <f t="shared" si="43"/>
        <v>6.747168130105553</v>
      </c>
      <c r="T126" s="51">
        <f t="shared" si="52"/>
        <v>-9.288809921672916E-06</v>
      </c>
    </row>
    <row r="127" spans="1:20" s="39" customFormat="1" ht="12" thickBot="1">
      <c r="A127" s="56">
        <f t="shared" si="33"/>
        <v>3090</v>
      </c>
      <c r="B127" s="57">
        <f t="shared" si="34"/>
        <v>51.5</v>
      </c>
      <c r="C127" s="49">
        <f t="shared" si="53"/>
        <v>312.9659584924888</v>
      </c>
      <c r="D127" s="57">
        <f t="shared" si="35"/>
        <v>39.965958492488824</v>
      </c>
      <c r="E127" s="50">
        <f t="shared" si="37"/>
        <v>0.034041507511176405</v>
      </c>
      <c r="F127" s="50">
        <f t="shared" si="54"/>
        <v>0</v>
      </c>
      <c r="G127" s="50">
        <f t="shared" si="39"/>
        <v>6.808301502235281</v>
      </c>
      <c r="H127" s="51">
        <f t="shared" si="40"/>
        <v>1.5357434377103878E-17</v>
      </c>
      <c r="I127" s="49">
        <f t="shared" si="46"/>
        <v>312.99569731294906</v>
      </c>
      <c r="J127" s="48">
        <f t="shared" si="47"/>
        <v>39.99569731294906</v>
      </c>
      <c r="K127" s="50">
        <f t="shared" si="48"/>
        <v>0.004302687050937948</v>
      </c>
      <c r="L127" s="50">
        <f t="shared" si="55"/>
        <v>993.1364499847025</v>
      </c>
      <c r="M127" s="50">
        <f t="shared" si="42"/>
        <v>6.8193561100958044</v>
      </c>
      <c r="N127" s="51">
        <f t="shared" si="49"/>
        <v>7.900267903639645E-08</v>
      </c>
      <c r="O127" s="49">
        <f t="shared" si="50"/>
        <v>313.10148227049166</v>
      </c>
      <c r="P127" s="48">
        <f t="shared" si="44"/>
        <v>40.10148227049166</v>
      </c>
      <c r="Q127" s="50">
        <f t="shared" si="51"/>
        <v>-0.10148227049165826</v>
      </c>
      <c r="R127" s="50">
        <f t="shared" si="45"/>
        <v>901.425188534506</v>
      </c>
      <c r="S127" s="50">
        <f t="shared" si="43"/>
        <v>6.746301557703529</v>
      </c>
      <c r="T127" s="51">
        <f t="shared" si="52"/>
        <v>-9.355513947487771E-06</v>
      </c>
    </row>
    <row r="128" spans="1:20" s="39" customFormat="1" ht="12" thickBot="1">
      <c r="A128" s="56">
        <f t="shared" si="33"/>
        <v>3120</v>
      </c>
      <c r="B128" s="57">
        <f t="shared" si="34"/>
        <v>52</v>
      </c>
      <c r="C128" s="49">
        <f t="shared" si="53"/>
        <v>312.9659584924888</v>
      </c>
      <c r="D128" s="57">
        <f t="shared" si="35"/>
        <v>39.965958492488824</v>
      </c>
      <c r="E128" s="50">
        <f t="shared" si="37"/>
        <v>0.034041507511176405</v>
      </c>
      <c r="F128" s="50">
        <f t="shared" si="54"/>
        <v>0</v>
      </c>
      <c r="G128" s="50">
        <f t="shared" si="39"/>
        <v>6.808301502235281</v>
      </c>
      <c r="H128" s="51">
        <f t="shared" si="40"/>
        <v>1.5357434377103878E-17</v>
      </c>
      <c r="I128" s="49">
        <f t="shared" si="46"/>
        <v>312.99569968302944</v>
      </c>
      <c r="J128" s="48">
        <f t="shared" si="47"/>
        <v>39.99569968302944</v>
      </c>
      <c r="K128" s="50">
        <f t="shared" si="48"/>
        <v>0.004300316970557105</v>
      </c>
      <c r="L128" s="50">
        <f t="shared" si="55"/>
        <v>993.2169962862961</v>
      </c>
      <c r="M128" s="50">
        <f t="shared" si="42"/>
        <v>6.819365371829198</v>
      </c>
      <c r="N128" s="51">
        <f t="shared" si="49"/>
        <v>7.973352762467332E-08</v>
      </c>
      <c r="O128" s="49">
        <f t="shared" si="50"/>
        <v>313.10120160507324</v>
      </c>
      <c r="P128" s="48">
        <f t="shared" si="44"/>
        <v>40.10120160507324</v>
      </c>
      <c r="Q128" s="50">
        <f t="shared" si="51"/>
        <v>-0.10120160507324272</v>
      </c>
      <c r="R128" s="50">
        <f t="shared" si="45"/>
        <v>899.5254404309021</v>
      </c>
      <c r="S128" s="50">
        <f t="shared" si="43"/>
        <v>6.745442198278518</v>
      </c>
      <c r="T128" s="51">
        <f t="shared" si="52"/>
        <v>-9.421535383413872E-06</v>
      </c>
    </row>
    <row r="129" spans="1:20" s="39" customFormat="1" ht="12" thickBot="1">
      <c r="A129" s="56">
        <f t="shared" si="33"/>
        <v>3150</v>
      </c>
      <c r="B129" s="57">
        <f t="shared" si="34"/>
        <v>52.5</v>
      </c>
      <c r="C129" s="49">
        <f t="shared" si="53"/>
        <v>312.9659584924888</v>
      </c>
      <c r="D129" s="57">
        <f t="shared" si="35"/>
        <v>39.965958492488824</v>
      </c>
      <c r="E129" s="50">
        <f t="shared" si="37"/>
        <v>0.034041507511176405</v>
      </c>
      <c r="F129" s="50">
        <f t="shared" si="54"/>
        <v>0</v>
      </c>
      <c r="G129" s="50">
        <f t="shared" si="39"/>
        <v>6.808301502235281</v>
      </c>
      <c r="H129" s="51">
        <f t="shared" si="40"/>
        <v>1.5357434377103878E-17</v>
      </c>
      <c r="I129" s="49">
        <f t="shared" si="46"/>
        <v>312.9957020750353</v>
      </c>
      <c r="J129" s="48">
        <f t="shared" si="47"/>
        <v>39.9957020750353</v>
      </c>
      <c r="K129" s="50">
        <f t="shared" si="48"/>
        <v>0.00429792496470327</v>
      </c>
      <c r="L129" s="50">
        <f t="shared" si="55"/>
        <v>993.2982722770396</v>
      </c>
      <c r="M129" s="50">
        <f t="shared" si="42"/>
        <v>6.819374626602892</v>
      </c>
      <c r="N129" s="51">
        <f t="shared" si="49"/>
        <v>8.046312813706416E-08</v>
      </c>
      <c r="O129" s="49">
        <f t="shared" si="50"/>
        <v>313.1009189590117</v>
      </c>
      <c r="P129" s="48">
        <f t="shared" si="44"/>
        <v>40.10091895901172</v>
      </c>
      <c r="Q129" s="50">
        <f t="shared" si="51"/>
        <v>-0.10091895901172165</v>
      </c>
      <c r="R129" s="50">
        <f t="shared" si="45"/>
        <v>897.6127300950178</v>
      </c>
      <c r="S129" s="50">
        <f t="shared" si="43"/>
        <v>6.744590100506201</v>
      </c>
      <c r="T129" s="51">
        <f t="shared" si="52"/>
        <v>-9.486870624906643E-06</v>
      </c>
    </row>
    <row r="130" spans="1:20" s="39" customFormat="1" ht="12" thickBot="1">
      <c r="A130" s="56">
        <f t="shared" si="33"/>
        <v>3180</v>
      </c>
      <c r="B130" s="57">
        <f t="shared" si="34"/>
        <v>53</v>
      </c>
      <c r="C130" s="49">
        <f t="shared" si="53"/>
        <v>312.9659584924888</v>
      </c>
      <c r="D130" s="57">
        <f t="shared" si="35"/>
        <v>39.965958492488824</v>
      </c>
      <c r="E130" s="50">
        <f t="shared" si="37"/>
        <v>0.034041507511176405</v>
      </c>
      <c r="F130" s="50">
        <f t="shared" si="54"/>
        <v>0</v>
      </c>
      <c r="G130" s="50">
        <f t="shared" si="39"/>
        <v>6.808301502235281</v>
      </c>
      <c r="H130" s="51">
        <f t="shared" si="40"/>
        <v>1.5357434377103878E-17</v>
      </c>
      <c r="I130" s="49">
        <f t="shared" si="46"/>
        <v>312.99570448892916</v>
      </c>
      <c r="J130" s="48">
        <f t="shared" si="47"/>
        <v>39.995704488929164</v>
      </c>
      <c r="K130" s="50">
        <f t="shared" si="48"/>
        <v>0.004295511070836255</v>
      </c>
      <c r="L130" s="50">
        <f t="shared" si="55"/>
        <v>993.3802766853661</v>
      </c>
      <c r="M130" s="50">
        <f t="shared" si="42"/>
        <v>6.819383874279448</v>
      </c>
      <c r="N130" s="51">
        <f t="shared" si="49"/>
        <v>8.119146979595188E-08</v>
      </c>
      <c r="O130" s="49">
        <f t="shared" si="50"/>
        <v>313.100634352893</v>
      </c>
      <c r="P130" s="48">
        <f t="shared" si="44"/>
        <v>40.100634352892996</v>
      </c>
      <c r="Q130" s="50">
        <f t="shared" si="51"/>
        <v>-0.10063435289299605</v>
      </c>
      <c r="R130" s="50">
        <f t="shared" si="45"/>
        <v>895.6871963570742</v>
      </c>
      <c r="S130" s="50">
        <f t="shared" si="43"/>
        <v>6.743745312113013</v>
      </c>
      <c r="T130" s="51">
        <f t="shared" si="52"/>
        <v>-9.551516152678614E-06</v>
      </c>
    </row>
    <row r="131" spans="1:20" s="39" customFormat="1" ht="12" thickBot="1">
      <c r="A131" s="56">
        <f t="shared" si="33"/>
        <v>3210</v>
      </c>
      <c r="B131" s="57">
        <f t="shared" si="34"/>
        <v>53.5</v>
      </c>
      <c r="C131" s="49">
        <f t="shared" si="53"/>
        <v>312.9659584924888</v>
      </c>
      <c r="D131" s="57">
        <f t="shared" si="35"/>
        <v>39.965958492488824</v>
      </c>
      <c r="E131" s="50">
        <f t="shared" si="37"/>
        <v>0.034041507511176405</v>
      </c>
      <c r="F131" s="50">
        <f t="shared" si="54"/>
        <v>0</v>
      </c>
      <c r="G131" s="50">
        <f t="shared" si="39"/>
        <v>6.808301502235281</v>
      </c>
      <c r="H131" s="51">
        <f t="shared" si="40"/>
        <v>1.5357434377103878E-17</v>
      </c>
      <c r="I131" s="49">
        <f t="shared" si="46"/>
        <v>312.99570692467324</v>
      </c>
      <c r="J131" s="48">
        <f t="shared" si="47"/>
        <v>39.99570692467324</v>
      </c>
      <c r="K131" s="50">
        <f t="shared" si="48"/>
        <v>0.004293075326756934</v>
      </c>
      <c r="L131" s="50">
        <f t="shared" si="55"/>
        <v>993.4630082285904</v>
      </c>
      <c r="M131" s="50">
        <f t="shared" si="42"/>
        <v>6.81939311472293</v>
      </c>
      <c r="N131" s="51">
        <f t="shared" si="49"/>
        <v>8.191854196324168E-08</v>
      </c>
      <c r="O131" s="49">
        <f t="shared" si="50"/>
        <v>313.1003478074084</v>
      </c>
      <c r="P131" s="48">
        <f t="shared" si="44"/>
        <v>40.10034780740841</v>
      </c>
      <c r="Q131" s="50">
        <f t="shared" si="51"/>
        <v>-0.10034780740841143</v>
      </c>
      <c r="R131" s="50">
        <f t="shared" si="45"/>
        <v>893.7489787203551</v>
      </c>
      <c r="S131" s="50">
        <f t="shared" si="43"/>
        <v>6.742907879928367</v>
      </c>
      <c r="T131" s="51">
        <f t="shared" si="52"/>
        <v>-9.615468528102632E-06</v>
      </c>
    </row>
    <row r="132" spans="1:20" s="39" customFormat="1" ht="12" thickBot="1">
      <c r="A132" s="56">
        <f t="shared" si="33"/>
        <v>3240</v>
      </c>
      <c r="B132" s="57">
        <f t="shared" si="34"/>
        <v>54</v>
      </c>
      <c r="C132" s="49">
        <f t="shared" si="53"/>
        <v>312.9659584924888</v>
      </c>
      <c r="D132" s="57">
        <f t="shared" si="35"/>
        <v>39.965958492488824</v>
      </c>
      <c r="E132" s="50">
        <f t="shared" si="37"/>
        <v>0.034041507511176405</v>
      </c>
      <c r="F132" s="50">
        <f t="shared" si="54"/>
        <v>0</v>
      </c>
      <c r="G132" s="50">
        <f t="shared" si="39"/>
        <v>6.808301502235281</v>
      </c>
      <c r="H132" s="51">
        <f t="shared" si="40"/>
        <v>1.5357434377103878E-17</v>
      </c>
      <c r="I132" s="49">
        <f t="shared" si="46"/>
        <v>312.9957093822295</v>
      </c>
      <c r="J132" s="48">
        <f t="shared" si="47"/>
        <v>39.995709382229506</v>
      </c>
      <c r="K132" s="50">
        <f t="shared" si="48"/>
        <v>0.004290617770493554</v>
      </c>
      <c r="L132" s="50">
        <f t="shared" si="55"/>
        <v>993.5464656129426</v>
      </c>
      <c r="M132" s="50">
        <f t="shared" si="42"/>
        <v>6.819402347776367</v>
      </c>
      <c r="N132" s="51">
        <f t="shared" si="49"/>
        <v>8.264433218935261E-08</v>
      </c>
      <c r="O132" s="49">
        <f t="shared" si="50"/>
        <v>313.10005934335254</v>
      </c>
      <c r="P132" s="48">
        <f t="shared" si="44"/>
        <v>40.10005934335254</v>
      </c>
      <c r="Q132" s="50">
        <f t="shared" si="51"/>
        <v>-0.10005934335254096</v>
      </c>
      <c r="R132" s="50">
        <f t="shared" si="45"/>
        <v>891.7982173443356</v>
      </c>
      <c r="S132" s="50">
        <f t="shared" si="43"/>
        <v>6.742077849821875</v>
      </c>
      <c r="T132" s="51">
        <f t="shared" si="52"/>
        <v>-9.678724398574215E-06</v>
      </c>
    </row>
    <row r="133" spans="1:20" s="39" customFormat="1" ht="12" thickBot="1">
      <c r="A133" s="56">
        <f t="shared" si="33"/>
        <v>3270</v>
      </c>
      <c r="B133" s="57">
        <f t="shared" si="34"/>
        <v>54.5</v>
      </c>
      <c r="C133" s="49">
        <f t="shared" si="53"/>
        <v>312.9659584924888</v>
      </c>
      <c r="D133" s="57">
        <f t="shared" si="35"/>
        <v>39.965958492488824</v>
      </c>
      <c r="E133" s="50">
        <f t="shared" si="37"/>
        <v>0.034041507511176405</v>
      </c>
      <c r="F133" s="50">
        <f t="shared" si="54"/>
        <v>0</v>
      </c>
      <c r="G133" s="50">
        <f t="shared" si="39"/>
        <v>6.808301502235281</v>
      </c>
      <c r="H133" s="51">
        <f t="shared" si="40"/>
        <v>1.5357434377103878E-17</v>
      </c>
      <c r="I133" s="49">
        <f t="shared" si="46"/>
        <v>312.99571186155947</v>
      </c>
      <c r="J133" s="48">
        <f t="shared" si="47"/>
        <v>39.99571186155947</v>
      </c>
      <c r="K133" s="50">
        <f t="shared" si="48"/>
        <v>0.00428813844052911</v>
      </c>
      <c r="L133" s="50">
        <f t="shared" si="55"/>
        <v>993.6306475335997</v>
      </c>
      <c r="M133" s="50">
        <f t="shared" si="42"/>
        <v>6.819411573307421</v>
      </c>
      <c r="N133" s="51">
        <f t="shared" si="49"/>
        <v>8.336883016737293E-08</v>
      </c>
      <c r="O133" s="49">
        <f t="shared" si="50"/>
        <v>313.09976898162057</v>
      </c>
      <c r="P133" s="48">
        <f t="shared" si="44"/>
        <v>40.09976898162057</v>
      </c>
      <c r="Q133" s="50">
        <f t="shared" si="51"/>
        <v>-0.09976898162057068</v>
      </c>
      <c r="R133" s="50">
        <f t="shared" si="45"/>
        <v>889.8350530277588</v>
      </c>
      <c r="S133" s="50">
        <f t="shared" si="43"/>
        <v>6.741255266718628</v>
      </c>
      <c r="T133" s="51">
        <f t="shared" si="52"/>
        <v>-9.741280496113028E-06</v>
      </c>
    </row>
    <row r="134" spans="1:20" s="39" customFormat="1" ht="12" thickBot="1">
      <c r="A134" s="56">
        <f t="shared" si="33"/>
        <v>3300</v>
      </c>
      <c r="B134" s="57">
        <f t="shared" si="34"/>
        <v>55</v>
      </c>
      <c r="C134" s="49">
        <f t="shared" si="53"/>
        <v>312.9659584924888</v>
      </c>
      <c r="D134" s="57">
        <f t="shared" si="35"/>
        <v>39.965958492488824</v>
      </c>
      <c r="E134" s="50">
        <f t="shared" si="37"/>
        <v>0.034041507511176405</v>
      </c>
      <c r="F134" s="50">
        <f t="shared" si="54"/>
        <v>0</v>
      </c>
      <c r="G134" s="50">
        <f t="shared" si="39"/>
        <v>6.808301502235281</v>
      </c>
      <c r="H134" s="51">
        <f t="shared" si="40"/>
        <v>1.5357434377103878E-17</v>
      </c>
      <c r="I134" s="49">
        <f t="shared" si="46"/>
        <v>312.99571436262437</v>
      </c>
      <c r="J134" s="48">
        <f t="shared" si="47"/>
        <v>39.99571436262437</v>
      </c>
      <c r="K134" s="50">
        <f t="shared" si="48"/>
        <v>0.004285637375630813</v>
      </c>
      <c r="L134" s="50">
        <f t="shared" si="55"/>
        <v>993.7155526747222</v>
      </c>
      <c r="M134" s="50">
        <f t="shared" si="42"/>
        <v>6.819420791174496</v>
      </c>
      <c r="N134" s="51">
        <f t="shared" si="49"/>
        <v>8.40920247986384E-08</v>
      </c>
      <c r="O134" s="49">
        <f t="shared" si="50"/>
        <v>313.0994767432057</v>
      </c>
      <c r="P134" s="48">
        <f t="shared" si="44"/>
        <v>40.099476743205685</v>
      </c>
      <c r="Q134" s="50">
        <f t="shared" si="51"/>
        <v>-0.09947674320568467</v>
      </c>
      <c r="R134" s="50">
        <f t="shared" si="45"/>
        <v>887.8596271916715</v>
      </c>
      <c r="S134" s="50">
        <f t="shared" si="43"/>
        <v>6.740440174613209</v>
      </c>
      <c r="T134" s="51">
        <f t="shared" si="52"/>
        <v>-9.803133636074782E-06</v>
      </c>
    </row>
    <row r="135" spans="1:20" s="39" customFormat="1" ht="12" thickBot="1">
      <c r="A135" s="56">
        <f t="shared" si="33"/>
        <v>3330</v>
      </c>
      <c r="B135" s="57">
        <f t="shared" si="34"/>
        <v>55.5</v>
      </c>
      <c r="C135" s="49">
        <f t="shared" si="53"/>
        <v>312.9659584924888</v>
      </c>
      <c r="D135" s="57">
        <f t="shared" si="35"/>
        <v>39.965958492488824</v>
      </c>
      <c r="E135" s="50">
        <f t="shared" si="37"/>
        <v>0.034041507511176405</v>
      </c>
      <c r="F135" s="50">
        <f t="shared" si="54"/>
        <v>0</v>
      </c>
      <c r="G135" s="50">
        <f t="shared" si="39"/>
        <v>6.808301502235281</v>
      </c>
      <c r="H135" s="51">
        <f t="shared" si="40"/>
        <v>1.5357434377103878E-17</v>
      </c>
      <c r="I135" s="49">
        <f t="shared" si="46"/>
        <v>312.9957168853851</v>
      </c>
      <c r="J135" s="48">
        <f t="shared" si="47"/>
        <v>39.99571688538509</v>
      </c>
      <c r="K135" s="50">
        <f t="shared" si="48"/>
        <v>0.0042831146149069355</v>
      </c>
      <c r="L135" s="50">
        <f t="shared" si="55"/>
        <v>993.8011797094873</v>
      </c>
      <c r="M135" s="50">
        <f t="shared" si="42"/>
        <v>6.819430001238311</v>
      </c>
      <c r="N135" s="51">
        <f t="shared" si="49"/>
        <v>8.481390519457447E-08</v>
      </c>
      <c r="O135" s="49">
        <f t="shared" si="50"/>
        <v>313.0991826491966</v>
      </c>
      <c r="P135" s="48">
        <f t="shared" si="44"/>
        <v>40.09918264919662</v>
      </c>
      <c r="Q135" s="50">
        <f t="shared" si="51"/>
        <v>-0.09918264919662079</v>
      </c>
      <c r="R135" s="50">
        <f t="shared" si="45"/>
        <v>885.872081862422</v>
      </c>
      <c r="S135" s="50">
        <f t="shared" si="43"/>
        <v>6.739632616548501</v>
      </c>
      <c r="T135" s="51">
        <f t="shared" si="52"/>
        <v>-9.864280718910883E-06</v>
      </c>
    </row>
    <row r="136" spans="1:20" s="39" customFormat="1" ht="12" thickBot="1">
      <c r="A136" s="56">
        <f t="shared" si="33"/>
        <v>3360</v>
      </c>
      <c r="B136" s="57">
        <f t="shared" si="34"/>
        <v>56</v>
      </c>
      <c r="C136" s="49">
        <f t="shared" si="53"/>
        <v>312.9659584924888</v>
      </c>
      <c r="D136" s="57">
        <f t="shared" si="35"/>
        <v>39.965958492488824</v>
      </c>
      <c r="E136" s="50">
        <f t="shared" si="37"/>
        <v>0.034041507511176405</v>
      </c>
      <c r="F136" s="50">
        <f t="shared" si="54"/>
        <v>0</v>
      </c>
      <c r="G136" s="50">
        <f t="shared" si="39"/>
        <v>6.808301502235281</v>
      </c>
      <c r="H136" s="51">
        <f t="shared" si="40"/>
        <v>1.5357434377103878E-17</v>
      </c>
      <c r="I136" s="49">
        <f t="shared" si="46"/>
        <v>312.99571942980225</v>
      </c>
      <c r="J136" s="48">
        <f t="shared" si="47"/>
        <v>39.99571942980225</v>
      </c>
      <c r="K136" s="50">
        <f t="shared" si="48"/>
        <v>0.004280570197749967</v>
      </c>
      <c r="L136" s="50">
        <f t="shared" si="55"/>
        <v>993.8875273001238</v>
      </c>
      <c r="M136" s="50">
        <f t="shared" si="42"/>
        <v>6.819439203350736</v>
      </c>
      <c r="N136" s="51">
        <f t="shared" si="49"/>
        <v>8.553445970994581E-08</v>
      </c>
      <c r="O136" s="49">
        <f t="shared" si="50"/>
        <v>313.09888672077506</v>
      </c>
      <c r="P136" s="48">
        <f t="shared" si="44"/>
        <v>40.098886720775056</v>
      </c>
      <c r="Q136" s="50">
        <f t="shared" si="51"/>
        <v>-0.09888672077505589</v>
      </c>
      <c r="R136" s="50">
        <f t="shared" si="45"/>
        <v>883.872559654618</v>
      </c>
      <c r="S136" s="50">
        <f t="shared" si="43"/>
        <v>6.738832634627361</v>
      </c>
      <c r="T136" s="51">
        <f t="shared" si="52"/>
        <v>-9.924718729082431E-06</v>
      </c>
    </row>
    <row r="137" spans="1:20" s="39" customFormat="1" ht="12" thickBot="1">
      <c r="A137" s="56">
        <f t="shared" si="33"/>
        <v>3390</v>
      </c>
      <c r="B137" s="57">
        <f t="shared" si="34"/>
        <v>56.5</v>
      </c>
      <c r="C137" s="49">
        <f t="shared" si="53"/>
        <v>312.9659584924888</v>
      </c>
      <c r="D137" s="57">
        <f t="shared" si="35"/>
        <v>39.965958492488824</v>
      </c>
      <c r="E137" s="50">
        <f t="shared" si="37"/>
        <v>0.034041507511176405</v>
      </c>
      <c r="F137" s="50">
        <f t="shared" si="54"/>
        <v>0</v>
      </c>
      <c r="G137" s="50">
        <f t="shared" si="39"/>
        <v>6.808301502235281</v>
      </c>
      <c r="H137" s="51">
        <f t="shared" si="40"/>
        <v>1.5357434377103878E-17</v>
      </c>
      <c r="I137" s="49">
        <f t="shared" si="46"/>
        <v>312.99572199583605</v>
      </c>
      <c r="J137" s="48">
        <f t="shared" si="47"/>
        <v>39.99572199583605</v>
      </c>
      <c r="K137" s="50">
        <f t="shared" si="48"/>
        <v>0.0042780041639503</v>
      </c>
      <c r="L137" s="50">
        <f t="shared" si="55"/>
        <v>993.974594097946</v>
      </c>
      <c r="M137" s="50">
        <f t="shared" si="42"/>
        <v>6.8194483973777364</v>
      </c>
      <c r="N137" s="51">
        <f t="shared" si="49"/>
        <v>8.625367792995473E-08</v>
      </c>
      <c r="O137" s="49">
        <f t="shared" si="50"/>
        <v>313.09858897921316</v>
      </c>
      <c r="P137" s="48">
        <f t="shared" si="44"/>
        <v>40.09858897921316</v>
      </c>
      <c r="Q137" s="50">
        <f t="shared" si="51"/>
        <v>-0.09858897921316156</v>
      </c>
      <c r="R137" s="50">
        <f t="shared" si="45"/>
        <v>881.8612037540535</v>
      </c>
      <c r="S137" s="50">
        <f t="shared" si="43"/>
        <v>6.738040269989291</v>
      </c>
      <c r="T137" s="51">
        <f t="shared" si="52"/>
        <v>-9.98444473700471E-06</v>
      </c>
    </row>
    <row r="138" spans="1:20" s="39" customFormat="1" ht="12" thickBot="1">
      <c r="A138" s="56">
        <f t="shared" si="33"/>
        <v>3420</v>
      </c>
      <c r="B138" s="57">
        <f t="shared" si="34"/>
        <v>57</v>
      </c>
      <c r="C138" s="49">
        <f t="shared" si="53"/>
        <v>312.9659584924888</v>
      </c>
      <c r="D138" s="57">
        <f t="shared" si="35"/>
        <v>39.965958492488824</v>
      </c>
      <c r="E138" s="50">
        <f t="shared" si="37"/>
        <v>0.034041507511176405</v>
      </c>
      <c r="F138" s="50">
        <f t="shared" si="54"/>
        <v>0</v>
      </c>
      <c r="G138" s="50">
        <f t="shared" si="39"/>
        <v>6.808301502235281</v>
      </c>
      <c r="H138" s="51">
        <f t="shared" si="40"/>
        <v>1.5357434377103878E-17</v>
      </c>
      <c r="I138" s="49">
        <f t="shared" si="46"/>
        <v>312.99572458344636</v>
      </c>
      <c r="J138" s="48">
        <f t="shared" si="47"/>
        <v>39.99572458344636</v>
      </c>
      <c r="K138" s="50">
        <f t="shared" si="48"/>
        <v>0.0042754165536393884</v>
      </c>
      <c r="L138" s="50">
        <f t="shared" si="55"/>
        <v>994.0623787433902</v>
      </c>
      <c r="M138" s="50">
        <f t="shared" si="42"/>
        <v>6.819457583188219</v>
      </c>
      <c r="N138" s="51">
        <f t="shared" si="49"/>
        <v>8.697154970395136E-08</v>
      </c>
      <c r="O138" s="49">
        <f t="shared" si="50"/>
        <v>313.09828944587105</v>
      </c>
      <c r="P138" s="48">
        <f t="shared" si="44"/>
        <v>40.098289445871046</v>
      </c>
      <c r="Q138" s="50">
        <f t="shared" si="51"/>
        <v>-0.09828944587104615</v>
      </c>
      <c r="R138" s="50">
        <f t="shared" si="45"/>
        <v>879.8381579005994</v>
      </c>
      <c r="S138" s="50">
        <f t="shared" si="43"/>
        <v>6.737255562808752</v>
      </c>
      <c r="T138" s="51">
        <f t="shared" si="52"/>
        <v>-1.0043455899118052E-05</v>
      </c>
    </row>
    <row r="139" spans="1:20" s="39" customFormat="1" ht="12" thickBot="1">
      <c r="A139" s="56">
        <f t="shared" si="33"/>
        <v>3450</v>
      </c>
      <c r="B139" s="57">
        <f t="shared" si="34"/>
        <v>57.5</v>
      </c>
      <c r="C139" s="49">
        <f t="shared" si="53"/>
        <v>312.9659584924888</v>
      </c>
      <c r="D139" s="57">
        <f t="shared" si="35"/>
        <v>39.965958492488824</v>
      </c>
      <c r="E139" s="50">
        <f t="shared" si="37"/>
        <v>0.034041507511176405</v>
      </c>
      <c r="F139" s="50">
        <f t="shared" si="54"/>
        <v>0</v>
      </c>
      <c r="G139" s="50">
        <f t="shared" si="39"/>
        <v>6.808301502235281</v>
      </c>
      <c r="H139" s="51">
        <f t="shared" si="40"/>
        <v>1.5357434377103878E-17</v>
      </c>
      <c r="I139" s="49">
        <f t="shared" si="46"/>
        <v>312.9957271925928</v>
      </c>
      <c r="J139" s="48">
        <f t="shared" si="47"/>
        <v>39.995727192592824</v>
      </c>
      <c r="K139" s="50">
        <f t="shared" si="48"/>
        <v>0.00427280740717606</v>
      </c>
      <c r="L139" s="50">
        <f t="shared" si="55"/>
        <v>994.1508798660506</v>
      </c>
      <c r="M139" s="50">
        <f t="shared" si="42"/>
        <v>6.819466760631515</v>
      </c>
      <c r="N139" s="51">
        <f t="shared" si="49"/>
        <v>8.768806319588428E-08</v>
      </c>
      <c r="O139" s="49">
        <f t="shared" si="50"/>
        <v>313.0979881421941</v>
      </c>
      <c r="P139" s="48">
        <f t="shared" si="44"/>
        <v>40.09798814219408</v>
      </c>
      <c r="Q139" s="50">
        <f t="shared" si="51"/>
        <v>-0.09798814219408314</v>
      </c>
      <c r="R139" s="50">
        <f t="shared" si="45"/>
        <v>877.8035663710688</v>
      </c>
      <c r="S139" s="50">
        <f t="shared" si="43"/>
        <v>6.736478552315436</v>
      </c>
      <c r="T139" s="51">
        <f t="shared" si="52"/>
        <v>-1.0101749456055853E-05</v>
      </c>
    </row>
    <row r="140" spans="1:20" s="39" customFormat="1" ht="12" thickBot="1">
      <c r="A140" s="56">
        <f aca="true" t="shared" si="56" ref="A140:A178">A139+$B$21</f>
        <v>3480</v>
      </c>
      <c r="B140" s="57">
        <f aca="true" t="shared" si="57" ref="B140:B178">A140/60</f>
        <v>58</v>
      </c>
      <c r="C140" s="49">
        <f t="shared" si="53"/>
        <v>312.9659584924888</v>
      </c>
      <c r="D140" s="57">
        <f aca="true" t="shared" si="58" ref="D140:D178">C140-273</f>
        <v>39.965958492488824</v>
      </c>
      <c r="E140" s="50">
        <f t="shared" si="37"/>
        <v>0.034041507511176405</v>
      </c>
      <c r="F140" s="50">
        <f t="shared" si="54"/>
        <v>0</v>
      </c>
      <c r="G140" s="50">
        <f t="shared" si="39"/>
        <v>6.808301502235281</v>
      </c>
      <c r="H140" s="51">
        <f t="shared" si="40"/>
        <v>1.5357434377103878E-17</v>
      </c>
      <c r="I140" s="49">
        <f t="shared" si="46"/>
        <v>312.99572982323474</v>
      </c>
      <c r="J140" s="48">
        <f t="shared" si="47"/>
        <v>39.99572982323474</v>
      </c>
      <c r="K140" s="50">
        <f t="shared" si="48"/>
        <v>0.004270176765260203</v>
      </c>
      <c r="L140" s="50">
        <f t="shared" si="55"/>
        <v>994.2400960847124</v>
      </c>
      <c r="M140" s="50">
        <f t="shared" si="42"/>
        <v>6.819475929560315</v>
      </c>
      <c r="N140" s="51">
        <f t="shared" si="49"/>
        <v>8.84032068697863E-08</v>
      </c>
      <c r="O140" s="49">
        <f t="shared" si="50"/>
        <v>313.0976850897104</v>
      </c>
      <c r="P140" s="48">
        <f t="shared" si="44"/>
        <v>40.09768508971041</v>
      </c>
      <c r="Q140" s="50">
        <f t="shared" si="51"/>
        <v>-0.09768508971041001</v>
      </c>
      <c r="R140" s="50">
        <f t="shared" si="45"/>
        <v>875.7575739620563</v>
      </c>
      <c r="S140" s="50">
        <f t="shared" si="43"/>
        <v>6.735709276779687</v>
      </c>
      <c r="T140" s="51">
        <f t="shared" si="52"/>
        <v>-1.0159322733831632E-05</v>
      </c>
    </row>
    <row r="141" spans="1:20" s="39" customFormat="1" ht="12" thickBot="1">
      <c r="A141" s="56">
        <f t="shared" si="56"/>
        <v>3510</v>
      </c>
      <c r="B141" s="57">
        <f t="shared" si="57"/>
        <v>58.5</v>
      </c>
      <c r="C141" s="49">
        <f t="shared" si="53"/>
        <v>312.9659584924888</v>
      </c>
      <c r="D141" s="57">
        <f t="shared" si="58"/>
        <v>39.965958492488824</v>
      </c>
      <c r="E141" s="50">
        <f t="shared" si="37"/>
        <v>0.034041507511176405</v>
      </c>
      <c r="F141" s="50">
        <f t="shared" si="54"/>
        <v>0</v>
      </c>
      <c r="G141" s="50">
        <f t="shared" si="39"/>
        <v>6.808301502235281</v>
      </c>
      <c r="H141" s="51">
        <f t="shared" si="40"/>
        <v>1.5357434377103878E-17</v>
      </c>
      <c r="I141" s="49">
        <f t="shared" si="46"/>
        <v>312.99573247533095</v>
      </c>
      <c r="J141" s="48">
        <f t="shared" si="47"/>
        <v>39.99573247533095</v>
      </c>
      <c r="K141" s="50">
        <f t="shared" si="48"/>
        <v>0.004267524669046452</v>
      </c>
      <c r="L141" s="50">
        <f t="shared" si="55"/>
        <v>994.3300260073887</v>
      </c>
      <c r="M141" s="50">
        <f t="shared" si="42"/>
        <v>6.819485089853623</v>
      </c>
      <c r="N141" s="51">
        <f t="shared" si="49"/>
        <v>8.911697147856221E-08</v>
      </c>
      <c r="O141" s="49">
        <f t="shared" si="50"/>
        <v>313.09738031002837</v>
      </c>
      <c r="P141" s="48">
        <f t="shared" si="44"/>
        <v>40.09738031002837</v>
      </c>
      <c r="Q141" s="50">
        <f t="shared" si="51"/>
        <v>-0.09738031002837033</v>
      </c>
      <c r="R141" s="50">
        <f t="shared" si="45"/>
        <v>873.7003259727551</v>
      </c>
      <c r="S141" s="50">
        <f t="shared" si="43"/>
        <v>6.734947773508583</v>
      </c>
      <c r="T141" s="51">
        <f t="shared" si="52"/>
        <v>-1.0216173144102473E-05</v>
      </c>
    </row>
    <row r="142" spans="1:20" s="39" customFormat="1" ht="12" thickBot="1">
      <c r="A142" s="56">
        <f t="shared" si="56"/>
        <v>3540</v>
      </c>
      <c r="B142" s="57">
        <f t="shared" si="57"/>
        <v>59</v>
      </c>
      <c r="C142" s="49">
        <f t="shared" si="53"/>
        <v>312.9659584924888</v>
      </c>
      <c r="D142" s="57">
        <f t="shared" si="58"/>
        <v>39.965958492488824</v>
      </c>
      <c r="E142" s="50">
        <f t="shared" si="37"/>
        <v>0.034041507511176405</v>
      </c>
      <c r="F142" s="50">
        <f t="shared" si="54"/>
        <v>0</v>
      </c>
      <c r="G142" s="50">
        <f t="shared" si="39"/>
        <v>6.808301502235281</v>
      </c>
      <c r="H142" s="51">
        <f t="shared" si="40"/>
        <v>1.5357434377103878E-17</v>
      </c>
      <c r="I142" s="49">
        <f t="shared" si="46"/>
        <v>312.9957351488401</v>
      </c>
      <c r="J142" s="48">
        <f t="shared" si="47"/>
        <v>39.99573514884008</v>
      </c>
      <c r="K142" s="50">
        <f t="shared" si="48"/>
        <v>0.004264851159916816</v>
      </c>
      <c r="L142" s="50">
        <f t="shared" si="55"/>
        <v>994.4206682313593</v>
      </c>
      <c r="M142" s="50">
        <f t="shared" si="42"/>
        <v>6.819494241371519</v>
      </c>
      <c r="N142" s="51">
        <f t="shared" si="49"/>
        <v>8.982934614523235E-08</v>
      </c>
      <c r="O142" s="49">
        <f t="shared" si="50"/>
        <v>313.09707382483407</v>
      </c>
      <c r="P142" s="48">
        <f t="shared" si="44"/>
        <v>40.09707382483407</v>
      </c>
      <c r="Q142" s="50">
        <f t="shared" si="51"/>
        <v>-0.09707382483406946</v>
      </c>
      <c r="R142" s="50">
        <f t="shared" si="45"/>
        <v>871.6319681877525</v>
      </c>
      <c r="S142" s="50">
        <f t="shared" si="43"/>
        <v>6.734194078818682</v>
      </c>
      <c r="T142" s="51">
        <f t="shared" si="52"/>
        <v>-1.0272298186452766E-05</v>
      </c>
    </row>
    <row r="143" spans="1:20" s="39" customFormat="1" ht="12" thickBot="1">
      <c r="A143" s="56">
        <f t="shared" si="56"/>
        <v>3570</v>
      </c>
      <c r="B143" s="57">
        <f t="shared" si="57"/>
        <v>59.5</v>
      </c>
      <c r="C143" s="49">
        <f t="shared" si="53"/>
        <v>312.9659584924888</v>
      </c>
      <c r="D143" s="57">
        <f t="shared" si="58"/>
        <v>39.965958492488824</v>
      </c>
      <c r="E143" s="50">
        <f t="shared" si="37"/>
        <v>0.034041507511176405</v>
      </c>
      <c r="F143" s="50">
        <f t="shared" si="54"/>
        <v>0</v>
      </c>
      <c r="G143" s="50">
        <f t="shared" si="39"/>
        <v>6.808301502235281</v>
      </c>
      <c r="H143" s="51">
        <f t="shared" si="40"/>
        <v>1.5357434377103878E-17</v>
      </c>
      <c r="I143" s="49">
        <f t="shared" si="46"/>
        <v>312.99573784372046</v>
      </c>
      <c r="J143" s="48">
        <f t="shared" si="47"/>
        <v>39.99573784372046</v>
      </c>
      <c r="K143" s="50">
        <f t="shared" si="48"/>
        <v>0.004262156279537521</v>
      </c>
      <c r="L143" s="50">
        <f t="shared" si="55"/>
        <v>994.5120213432047</v>
      </c>
      <c r="M143" s="50">
        <f t="shared" si="42"/>
        <v>6.819503383966732</v>
      </c>
      <c r="N143" s="51">
        <f t="shared" si="49"/>
        <v>9.054031936600334E-08</v>
      </c>
      <c r="O143" s="49">
        <f t="shared" si="50"/>
        <v>313.0967656558885</v>
      </c>
      <c r="P143" s="48">
        <f t="shared" si="44"/>
        <v>40.096765655888476</v>
      </c>
      <c r="Q143" s="50">
        <f t="shared" si="51"/>
        <v>-0.09676565588847552</v>
      </c>
      <c r="R143" s="50">
        <f t="shared" si="45"/>
        <v>869.5526468598067</v>
      </c>
      <c r="S143" s="50">
        <f t="shared" si="43"/>
        <v>6.733448228099096</v>
      </c>
      <c r="T143" s="51">
        <f t="shared" si="52"/>
        <v>-1.0327695442856009E-05</v>
      </c>
    </row>
    <row r="144" spans="1:20" s="39" customFormat="1" ht="12" thickBot="1">
      <c r="A144" s="56">
        <f t="shared" si="56"/>
        <v>3600</v>
      </c>
      <c r="B144" s="57">
        <f t="shared" si="57"/>
        <v>60</v>
      </c>
      <c r="C144" s="49">
        <f t="shared" si="53"/>
        <v>312.9659584924888</v>
      </c>
      <c r="D144" s="57">
        <f t="shared" si="58"/>
        <v>39.965958492488824</v>
      </c>
      <c r="E144" s="50">
        <f t="shared" si="37"/>
        <v>0.034041507511176405</v>
      </c>
      <c r="F144" s="50">
        <f t="shared" si="54"/>
        <v>0</v>
      </c>
      <c r="G144" s="50">
        <f t="shared" si="39"/>
        <v>6.808301502235281</v>
      </c>
      <c r="H144" s="51">
        <f t="shared" si="40"/>
        <v>1.5357434377103878E-17</v>
      </c>
      <c r="I144" s="49">
        <f t="shared" si="46"/>
        <v>312.99574055993</v>
      </c>
      <c r="J144" s="48">
        <f t="shared" si="47"/>
        <v>39.99574055993003</v>
      </c>
      <c r="K144" s="50">
        <f t="shared" si="48"/>
        <v>0.0042594400699726975</v>
      </c>
      <c r="L144" s="50">
        <f t="shared" si="55"/>
        <v>994.6040839188427</v>
      </c>
      <c r="M144" s="50">
        <f t="shared" si="42"/>
        <v>6.8195125175075955</v>
      </c>
      <c r="N144" s="51">
        <f t="shared" si="49"/>
        <v>9.124988099759693E-08</v>
      </c>
      <c r="O144" s="49">
        <f t="shared" si="50"/>
        <v>313.0964558250252</v>
      </c>
      <c r="P144" s="48">
        <f t="shared" si="44"/>
        <v>40.0964558250252</v>
      </c>
      <c r="Q144" s="50">
        <f t="shared" si="51"/>
        <v>-0.09645582502520256</v>
      </c>
      <c r="R144" s="50">
        <f t="shared" si="45"/>
        <v>867.4625086926156</v>
      </c>
      <c r="S144" s="50">
        <f t="shared" si="43"/>
        <v>6.732710255737956</v>
      </c>
      <c r="T144" s="51">
        <f t="shared" si="52"/>
        <v>-1.0382362583966887E-05</v>
      </c>
    </row>
    <row r="145" spans="1:20" s="39" customFormat="1" ht="12" thickBot="1">
      <c r="A145" s="56">
        <f t="shared" si="56"/>
        <v>3630</v>
      </c>
      <c r="B145" s="57">
        <f t="shared" si="57"/>
        <v>60.5</v>
      </c>
      <c r="C145" s="49">
        <f t="shared" si="53"/>
        <v>312.9659584924888</v>
      </c>
      <c r="D145" s="57">
        <f t="shared" si="58"/>
        <v>39.965958492488824</v>
      </c>
      <c r="E145" s="50">
        <f t="shared" si="37"/>
        <v>0.034041507511176405</v>
      </c>
      <c r="F145" s="50">
        <f t="shared" si="54"/>
        <v>0</v>
      </c>
      <c r="G145" s="50">
        <f t="shared" si="39"/>
        <v>6.808301502235281</v>
      </c>
      <c r="H145" s="51">
        <f t="shared" si="40"/>
        <v>1.5357434377103878E-17</v>
      </c>
      <c r="I145" s="49">
        <f t="shared" si="46"/>
        <v>312.99574329742643</v>
      </c>
      <c r="J145" s="48">
        <f t="shared" si="47"/>
        <v>39.99574329742643</v>
      </c>
      <c r="K145" s="50">
        <f t="shared" si="48"/>
        <v>0.004256702573570692</v>
      </c>
      <c r="L145" s="50">
        <f t="shared" si="55"/>
        <v>994.6968545235667</v>
      </c>
      <c r="M145" s="50">
        <f t="shared" si="42"/>
        <v>6.819521641855538</v>
      </c>
      <c r="N145" s="51">
        <f t="shared" si="49"/>
        <v>9.195802030846836E-08</v>
      </c>
      <c r="O145" s="49">
        <f t="shared" si="50"/>
        <v>313.09614435414767</v>
      </c>
      <c r="P145" s="48">
        <f t="shared" si="44"/>
        <v>40.09614435414767</v>
      </c>
      <c r="Q145" s="50">
        <f t="shared" si="51"/>
        <v>-0.09614435414766831</v>
      </c>
      <c r="R145" s="50">
        <f t="shared" si="45"/>
        <v>865.3617008235667</v>
      </c>
      <c r="S145" s="50">
        <f t="shared" si="43"/>
        <v>6.731980195173339</v>
      </c>
      <c r="T145" s="51">
        <f t="shared" si="52"/>
        <v>-1.043629736463454E-05</v>
      </c>
    </row>
    <row r="146" spans="1:20" s="39" customFormat="1" ht="12" thickBot="1">
      <c r="A146" s="56">
        <f t="shared" si="56"/>
        <v>3660</v>
      </c>
      <c r="B146" s="57">
        <f t="shared" si="57"/>
        <v>61</v>
      </c>
      <c r="C146" s="49">
        <f t="shared" si="53"/>
        <v>312.9659584924888</v>
      </c>
      <c r="D146" s="57">
        <f t="shared" si="58"/>
        <v>39.965958492488824</v>
      </c>
      <c r="E146" s="50">
        <f t="shared" si="37"/>
        <v>0.034041507511176405</v>
      </c>
      <c r="F146" s="50">
        <f t="shared" si="54"/>
        <v>0</v>
      </c>
      <c r="G146" s="50">
        <f t="shared" si="39"/>
        <v>6.808301502235281</v>
      </c>
      <c r="H146" s="51">
        <f t="shared" si="40"/>
        <v>1.5357434377103878E-17</v>
      </c>
      <c r="I146" s="49">
        <f t="shared" si="46"/>
        <v>312.99574605616704</v>
      </c>
      <c r="J146" s="48">
        <f t="shared" si="47"/>
        <v>39.995746056167036</v>
      </c>
      <c r="K146" s="50">
        <f t="shared" si="48"/>
        <v>0.004253943832964069</v>
      </c>
      <c r="L146" s="50">
        <f t="shared" si="55"/>
        <v>994.7903317120823</v>
      </c>
      <c r="M146" s="50">
        <f t="shared" si="42"/>
        <v>6.819530756865308</v>
      </c>
      <c r="N146" s="51">
        <f t="shared" si="49"/>
        <v>9.266472599769593E-08</v>
      </c>
      <c r="O146" s="49">
        <f t="shared" si="50"/>
        <v>313.0958312652267</v>
      </c>
      <c r="P146" s="48">
        <f t="shared" si="44"/>
        <v>40.09583126522671</v>
      </c>
      <c r="Q146" s="50">
        <f t="shared" si="51"/>
        <v>-0.09583126522670682</v>
      </c>
      <c r="R146" s="50">
        <f t="shared" si="45"/>
        <v>863.2503708064839</v>
      </c>
      <c r="S146" s="50">
        <f t="shared" si="43"/>
        <v>6.731258078853152</v>
      </c>
      <c r="T146" s="51">
        <f t="shared" si="52"/>
        <v>-1.0489497627300383E-05</v>
      </c>
    </row>
    <row r="147" spans="1:20" s="39" customFormat="1" ht="12" thickBot="1">
      <c r="A147" s="56">
        <f t="shared" si="56"/>
        <v>3690</v>
      </c>
      <c r="B147" s="57">
        <f t="shared" si="57"/>
        <v>61.5</v>
      </c>
      <c r="C147" s="49">
        <f t="shared" si="53"/>
        <v>312.9659584924888</v>
      </c>
      <c r="D147" s="57">
        <f t="shared" si="58"/>
        <v>39.965958492488824</v>
      </c>
      <c r="E147" s="50">
        <f t="shared" si="37"/>
        <v>0.034041507511176405</v>
      </c>
      <c r="F147" s="50">
        <f t="shared" si="54"/>
        <v>0</v>
      </c>
      <c r="G147" s="50">
        <f t="shared" si="39"/>
        <v>6.808301502235281</v>
      </c>
      <c r="H147" s="51">
        <f t="shared" si="40"/>
        <v>1.5357434377103878E-17</v>
      </c>
      <c r="I147" s="49">
        <f t="shared" si="46"/>
        <v>312.9957488361088</v>
      </c>
      <c r="J147" s="48">
        <f t="shared" si="47"/>
        <v>39.99574883610882</v>
      </c>
      <c r="K147" s="50">
        <f t="shared" si="48"/>
        <v>0.004251163891183296</v>
      </c>
      <c r="L147" s="50">
        <f t="shared" si="55"/>
        <v>994.8845140285441</v>
      </c>
      <c r="M147" s="50">
        <f t="shared" si="42"/>
        <v>6.819539862407924</v>
      </c>
      <c r="N147" s="51">
        <f t="shared" si="49"/>
        <v>9.33699881829242E-08</v>
      </c>
      <c r="O147" s="49">
        <f t="shared" si="50"/>
        <v>313.0955165802979</v>
      </c>
      <c r="P147" s="48">
        <f t="shared" si="44"/>
        <v>40.0955165802979</v>
      </c>
      <c r="Q147" s="50">
        <f t="shared" si="51"/>
        <v>-0.09551658029789678</v>
      </c>
      <c r="R147" s="50">
        <f t="shared" si="45"/>
        <v>861.1286665943646</v>
      </c>
      <c r="S147" s="50">
        <f t="shared" si="43"/>
        <v>6.730543938251582</v>
      </c>
      <c r="T147" s="51">
        <f t="shared" si="52"/>
        <v>-1.0541961300497078E-05</v>
      </c>
    </row>
    <row r="148" spans="1:20" s="39" customFormat="1" ht="12" thickBot="1">
      <c r="A148" s="56">
        <f t="shared" si="56"/>
        <v>3720</v>
      </c>
      <c r="B148" s="57">
        <f t="shared" si="57"/>
        <v>62</v>
      </c>
      <c r="C148" s="49">
        <f t="shared" si="53"/>
        <v>312.9659584924888</v>
      </c>
      <c r="D148" s="57">
        <f t="shared" si="58"/>
        <v>39.965958492488824</v>
      </c>
      <c r="E148" s="50">
        <f t="shared" si="37"/>
        <v>0.034041507511176405</v>
      </c>
      <c r="F148" s="50">
        <f t="shared" si="54"/>
        <v>0</v>
      </c>
      <c r="G148" s="50">
        <f t="shared" si="39"/>
        <v>6.808301502235281</v>
      </c>
      <c r="H148" s="51">
        <f t="shared" si="40"/>
        <v>1.5357434377103878E-17</v>
      </c>
      <c r="I148" s="49">
        <f t="shared" si="46"/>
        <v>312.99575163720846</v>
      </c>
      <c r="J148" s="48">
        <f t="shared" si="47"/>
        <v>39.99575163720846</v>
      </c>
      <c r="K148" s="50">
        <f t="shared" si="48"/>
        <v>0.004248362791543059</v>
      </c>
      <c r="L148" s="50">
        <f t="shared" si="55"/>
        <v>994.9794000065954</v>
      </c>
      <c r="M148" s="50">
        <f t="shared" si="42"/>
        <v>6.819548958348184</v>
      </c>
      <c r="N148" s="51">
        <f t="shared" si="49"/>
        <v>9.407379645204305E-08</v>
      </c>
      <c r="O148" s="49">
        <f t="shared" si="50"/>
        <v>313.0952003214589</v>
      </c>
      <c r="P148" s="48">
        <f t="shared" si="44"/>
        <v>40.09520032145889</v>
      </c>
      <c r="Q148" s="50">
        <f t="shared" si="51"/>
        <v>-0.0952003214588899</v>
      </c>
      <c r="R148" s="50">
        <f t="shared" si="45"/>
        <v>858.9967365221156</v>
      </c>
      <c r="S148" s="50">
        <f t="shared" si="43"/>
        <v>6.729837803885488</v>
      </c>
      <c r="T148" s="51">
        <f t="shared" si="52"/>
        <v>-1.0593686397353015E-05</v>
      </c>
    </row>
    <row r="149" spans="1:20" s="39" customFormat="1" ht="12" thickBot="1">
      <c r="A149" s="56">
        <f t="shared" si="56"/>
        <v>3750</v>
      </c>
      <c r="B149" s="57">
        <f t="shared" si="57"/>
        <v>62.5</v>
      </c>
      <c r="C149" s="49">
        <f t="shared" si="53"/>
        <v>312.9659584924888</v>
      </c>
      <c r="D149" s="57">
        <f t="shared" si="58"/>
        <v>39.965958492488824</v>
      </c>
      <c r="E149" s="50">
        <f t="shared" si="37"/>
        <v>0.034041507511176405</v>
      </c>
      <c r="F149" s="50">
        <f t="shared" si="54"/>
        <v>0</v>
      </c>
      <c r="G149" s="50">
        <f t="shared" si="39"/>
        <v>6.808301502235281</v>
      </c>
      <c r="H149" s="51">
        <f t="shared" si="40"/>
        <v>1.5357434377103878E-17</v>
      </c>
      <c r="I149" s="49">
        <f t="shared" si="46"/>
        <v>312.99575445942236</v>
      </c>
      <c r="J149" s="48">
        <f t="shared" si="47"/>
        <v>39.99575445942236</v>
      </c>
      <c r="K149" s="50">
        <f t="shared" si="48"/>
        <v>0.0042455405776422594</v>
      </c>
      <c r="L149" s="50">
        <f t="shared" si="55"/>
        <v>995.0749881694051</v>
      </c>
      <c r="M149" s="50">
        <f t="shared" si="42"/>
        <v>6.819558044544882</v>
      </c>
      <c r="N149" s="51">
        <f t="shared" si="49"/>
        <v>9.477613988269154E-08</v>
      </c>
      <c r="O149" s="49">
        <f t="shared" si="50"/>
        <v>313.09488251086697</v>
      </c>
      <c r="P149" s="48">
        <f t="shared" si="44"/>
        <v>40.09488251086697</v>
      </c>
      <c r="Q149" s="50">
        <f t="shared" si="51"/>
        <v>-0.09488251086696664</v>
      </c>
      <c r="R149" s="50">
        <f t="shared" si="45"/>
        <v>856.8547292892906</v>
      </c>
      <c r="S149" s="50">
        <f t="shared" si="43"/>
        <v>6.729139705285391</v>
      </c>
      <c r="T149" s="51">
        <f t="shared" si="52"/>
        <v>-1.0644671018027559E-05</v>
      </c>
    </row>
    <row r="150" spans="1:20" s="39" customFormat="1" ht="12" thickBot="1">
      <c r="A150" s="56">
        <f t="shared" si="56"/>
        <v>3780</v>
      </c>
      <c r="B150" s="57">
        <f t="shared" si="57"/>
        <v>63</v>
      </c>
      <c r="C150" s="49">
        <f t="shared" si="53"/>
        <v>312.9659584924888</v>
      </c>
      <c r="D150" s="57">
        <f t="shared" si="58"/>
        <v>39.965958492488824</v>
      </c>
      <c r="E150" s="50">
        <f t="shared" si="37"/>
        <v>0.034041507511176405</v>
      </c>
      <c r="F150" s="50">
        <f t="shared" si="54"/>
        <v>0</v>
      </c>
      <c r="G150" s="50">
        <f t="shared" si="39"/>
        <v>6.808301502235281</v>
      </c>
      <c r="H150" s="51">
        <f t="shared" si="40"/>
        <v>1.5357434377103878E-17</v>
      </c>
      <c r="I150" s="49">
        <f t="shared" si="46"/>
        <v>312.9957573027066</v>
      </c>
      <c r="J150" s="48">
        <f t="shared" si="47"/>
        <v>39.99575730270658</v>
      </c>
      <c r="K150" s="50">
        <f t="shared" si="48"/>
        <v>0.004242697293420861</v>
      </c>
      <c r="L150" s="50">
        <f t="shared" si="55"/>
        <v>995.171277029706</v>
      </c>
      <c r="M150" s="50">
        <f t="shared" si="42"/>
        <v>6.819567120862408</v>
      </c>
      <c r="N150" s="51">
        <f t="shared" si="49"/>
        <v>9.547700804594316E-08</v>
      </c>
      <c r="O150" s="49">
        <f t="shared" si="50"/>
        <v>313.0945631707364</v>
      </c>
      <c r="P150" s="48">
        <f t="shared" si="44"/>
        <v>40.09456317073642</v>
      </c>
      <c r="Q150" s="50">
        <f t="shared" si="51"/>
        <v>-0.0945631707364214</v>
      </c>
      <c r="R150" s="50">
        <f t="shared" si="45"/>
        <v>854.7027939428278</v>
      </c>
      <c r="S150" s="50">
        <f t="shared" si="43"/>
        <v>6.728449671000554</v>
      </c>
      <c r="T150" s="51">
        <f t="shared" si="52"/>
        <v>-1.0694913349195711E-05</v>
      </c>
    </row>
    <row r="151" spans="1:20" s="39" customFormat="1" ht="12" thickBot="1">
      <c r="A151" s="56">
        <f t="shared" si="56"/>
        <v>3810</v>
      </c>
      <c r="B151" s="57">
        <f t="shared" si="57"/>
        <v>63.5</v>
      </c>
      <c r="C151" s="49">
        <f t="shared" si="53"/>
        <v>312.9659584924888</v>
      </c>
      <c r="D151" s="57">
        <f t="shared" si="58"/>
        <v>39.965958492488824</v>
      </c>
      <c r="E151" s="50">
        <f t="shared" si="37"/>
        <v>0.034041507511176405</v>
      </c>
      <c r="F151" s="50">
        <f t="shared" si="54"/>
        <v>0</v>
      </c>
      <c r="G151" s="50">
        <f t="shared" si="39"/>
        <v>6.808301502235281</v>
      </c>
      <c r="H151" s="51">
        <f t="shared" si="40"/>
        <v>1.5357434377103878E-17</v>
      </c>
      <c r="I151" s="49">
        <f t="shared" si="46"/>
        <v>312.99576016701684</v>
      </c>
      <c r="J151" s="48">
        <f t="shared" si="47"/>
        <v>39.99576016701684</v>
      </c>
      <c r="K151" s="50">
        <f t="shared" si="48"/>
        <v>0.004239832983159886</v>
      </c>
      <c r="L151" s="50">
        <f t="shared" si="55"/>
        <v>995.2682650898336</v>
      </c>
      <c r="M151" s="50">
        <f t="shared" si="42"/>
        <v>6.819576187170979</v>
      </c>
      <c r="N151" s="51">
        <f t="shared" si="49"/>
        <v>9.61763910269615E-08</v>
      </c>
      <c r="O151" s="49">
        <f t="shared" si="50"/>
        <v>313.09424232333595</v>
      </c>
      <c r="P151" s="48">
        <f t="shared" si="44"/>
        <v>40.09424232333595</v>
      </c>
      <c r="Q151" s="50">
        <f t="shared" si="51"/>
        <v>-0.09424232333594773</v>
      </c>
      <c r="R151" s="50">
        <f t="shared" si="45"/>
        <v>852.5410798597933</v>
      </c>
      <c r="S151" s="50">
        <f t="shared" si="43"/>
        <v>6.7277677286042525</v>
      </c>
      <c r="T151" s="51">
        <f t="shared" si="52"/>
        <v>-1.0744411663514533E-05</v>
      </c>
    </row>
    <row r="152" spans="1:20" s="39" customFormat="1" ht="12" thickBot="1">
      <c r="A152" s="56">
        <f t="shared" si="56"/>
        <v>3840</v>
      </c>
      <c r="B152" s="57">
        <f t="shared" si="57"/>
        <v>64</v>
      </c>
      <c r="C152" s="49">
        <f t="shared" si="53"/>
        <v>312.9659584924888</v>
      </c>
      <c r="D152" s="57">
        <f t="shared" si="58"/>
        <v>39.965958492488824</v>
      </c>
      <c r="E152" s="50">
        <f t="shared" si="37"/>
        <v>0.034041507511176405</v>
      </c>
      <c r="F152" s="50">
        <f t="shared" si="54"/>
        <v>0</v>
      </c>
      <c r="G152" s="50">
        <f t="shared" si="39"/>
        <v>6.808301502235281</v>
      </c>
      <c r="H152" s="51">
        <f t="shared" si="40"/>
        <v>1.5357434377103878E-17</v>
      </c>
      <c r="I152" s="49">
        <f t="shared" si="46"/>
        <v>312.9957630523086</v>
      </c>
      <c r="J152" s="48">
        <f t="shared" si="47"/>
        <v>39.995763052308575</v>
      </c>
      <c r="K152" s="50">
        <f t="shared" si="48"/>
        <v>0.004236947691424575</v>
      </c>
      <c r="L152" s="50">
        <f t="shared" si="55"/>
        <v>995.3659508417655</v>
      </c>
      <c r="M152" s="50">
        <f t="shared" si="42"/>
        <v>6.819585243335508</v>
      </c>
      <c r="N152" s="51">
        <f t="shared" si="49"/>
        <v>9.687427846070692E-08</v>
      </c>
      <c r="O152" s="49">
        <f t="shared" si="50"/>
        <v>313.093919990986</v>
      </c>
      <c r="P152" s="48">
        <f t="shared" si="44"/>
        <v>40.09391999098602</v>
      </c>
      <c r="Q152" s="50">
        <f t="shared" si="51"/>
        <v>-0.09391999098602355</v>
      </c>
      <c r="R152" s="50">
        <f t="shared" si="45"/>
        <v>850.369736730133</v>
      </c>
      <c r="S152" s="50">
        <f t="shared" si="43"/>
        <v>6.727093904699281</v>
      </c>
      <c r="T152" s="51">
        <f t="shared" si="52"/>
        <v>-1.0793164319070417E-05</v>
      </c>
    </row>
    <row r="153" spans="1:20" s="39" customFormat="1" ht="12" thickBot="1">
      <c r="A153" s="56">
        <f t="shared" si="56"/>
        <v>3870</v>
      </c>
      <c r="B153" s="57">
        <f t="shared" si="57"/>
        <v>64.5</v>
      </c>
      <c r="C153" s="49">
        <f aca="true" t="shared" si="59" ref="C153:C178">C152+H152*$B$21</f>
        <v>312.9659584924888</v>
      </c>
      <c r="D153" s="57">
        <f t="shared" si="58"/>
        <v>39.965958492488824</v>
      </c>
      <c r="E153" s="50">
        <f aca="true" t="shared" si="60" ref="E153:E178">$B$7-C153</f>
        <v>0.034041507511176405</v>
      </c>
      <c r="F153" s="50">
        <f aca="true" t="shared" si="61" ref="F153:F178">F152+$B$19*E152*A153</f>
        <v>0</v>
      </c>
      <c r="G153" s="50">
        <f aca="true" t="shared" si="62" ref="G153:G178">IF($B$20*E153+$B$19*F153&gt;$B$4,$B$4,$B$20*E153+$B$19*F153)</f>
        <v>6.808301502235281</v>
      </c>
      <c r="H153" s="51">
        <f aca="true" t="shared" si="63" ref="H153:H178">(G153-(C153-$B$5)/$B$18)/$B$8</f>
        <v>1.5357434377103878E-17</v>
      </c>
      <c r="I153" s="49">
        <f t="shared" si="46"/>
        <v>312.99576595853694</v>
      </c>
      <c r="J153" s="48">
        <f t="shared" si="47"/>
        <v>39.995765958536936</v>
      </c>
      <c r="K153" s="50">
        <f t="shared" si="48"/>
        <v>0.004234041463064386</v>
      </c>
      <c r="L153" s="50">
        <f aca="true" t="shared" si="64" ref="L153:L178">L152+$C$19*K152*A153</f>
        <v>995.4643327671604</v>
      </c>
      <c r="M153" s="50">
        <f aca="true" t="shared" si="65" ref="M153:M178">IF($B$20*K153+$C$19*L153&gt;$B$4,$B$4,$B$20*K153+$C$19*L153)</f>
        <v>6.81959428921584</v>
      </c>
      <c r="N153" s="51">
        <f t="shared" si="49"/>
        <v>9.757065955220844E-08</v>
      </c>
      <c r="O153" s="49">
        <f t="shared" si="50"/>
        <v>313.09359619605647</v>
      </c>
      <c r="P153" s="48">
        <f t="shared" si="44"/>
        <v>40.09359619605647</v>
      </c>
      <c r="Q153" s="50">
        <f t="shared" si="51"/>
        <v>-0.09359619605646685</v>
      </c>
      <c r="R153" s="50">
        <f t="shared" si="45"/>
        <v>848.1889145394375</v>
      </c>
      <c r="S153" s="50">
        <f aca="true" t="shared" si="66" ref="S153:S178">IF($B$20*Q153+$D$19*R153&gt;$B$4,$B$4,$B$20*Q153+$D$19*R153)</f>
        <v>6.726428224889755</v>
      </c>
      <c r="T153" s="51">
        <f t="shared" si="52"/>
        <v>-1.0841169761744755E-05</v>
      </c>
    </row>
    <row r="154" spans="1:20" s="39" customFormat="1" ht="12" thickBot="1">
      <c r="A154" s="56">
        <f t="shared" si="56"/>
        <v>3900</v>
      </c>
      <c r="B154" s="57">
        <f t="shared" si="57"/>
        <v>65</v>
      </c>
      <c r="C154" s="49">
        <f t="shared" si="59"/>
        <v>312.9659584924888</v>
      </c>
      <c r="D154" s="57">
        <f t="shared" si="58"/>
        <v>39.965958492488824</v>
      </c>
      <c r="E154" s="50">
        <f t="shared" si="60"/>
        <v>0.034041507511176405</v>
      </c>
      <c r="F154" s="50">
        <f t="shared" si="61"/>
        <v>0</v>
      </c>
      <c r="G154" s="50">
        <f t="shared" si="62"/>
        <v>6.808301502235281</v>
      </c>
      <c r="H154" s="51">
        <f t="shared" si="63"/>
        <v>1.5357434377103878E-17</v>
      </c>
      <c r="I154" s="49">
        <f t="shared" si="46"/>
        <v>312.99576888565673</v>
      </c>
      <c r="J154" s="48">
        <f t="shared" si="47"/>
        <v>39.99576888565673</v>
      </c>
      <c r="K154" s="50">
        <f t="shared" si="48"/>
        <v>0.004231114343269837</v>
      </c>
      <c r="L154" s="50">
        <f t="shared" si="64"/>
        <v>995.5634093373961</v>
      </c>
      <c r="M154" s="50">
        <f t="shared" si="65"/>
        <v>6.8196033246783445</v>
      </c>
      <c r="N154" s="51">
        <f t="shared" si="49"/>
        <v>9.826552408078636E-08</v>
      </c>
      <c r="O154" s="49">
        <f t="shared" si="50"/>
        <v>313.0932709609636</v>
      </c>
      <c r="P154" s="48">
        <f aca="true" t="shared" si="67" ref="P154:P178">O154-273</f>
        <v>40.09327096096359</v>
      </c>
      <c r="Q154" s="50">
        <f t="shared" si="51"/>
        <v>-0.09327096096359355</v>
      </c>
      <c r="R154" s="50">
        <f aca="true" t="shared" si="68" ref="R154:R178">R153+$C$19*Q153*A154</f>
        <v>845.9987635517161</v>
      </c>
      <c r="S154" s="50">
        <f t="shared" si="66"/>
        <v>6.725770713832773</v>
      </c>
      <c r="T154" s="51">
        <f t="shared" si="52"/>
        <v>-1.088842652066399E-05</v>
      </c>
    </row>
    <row r="155" spans="1:20" s="39" customFormat="1" ht="12" thickBot="1">
      <c r="A155" s="56">
        <f t="shared" si="56"/>
        <v>3930</v>
      </c>
      <c r="B155" s="57">
        <f t="shared" si="57"/>
        <v>65.5</v>
      </c>
      <c r="C155" s="49">
        <f t="shared" si="59"/>
        <v>312.9659584924888</v>
      </c>
      <c r="D155" s="57">
        <f t="shared" si="58"/>
        <v>39.965958492488824</v>
      </c>
      <c r="E155" s="50">
        <f t="shared" si="60"/>
        <v>0.034041507511176405</v>
      </c>
      <c r="F155" s="50">
        <f t="shared" si="61"/>
        <v>0</v>
      </c>
      <c r="G155" s="50">
        <f t="shared" si="62"/>
        <v>6.808301502235281</v>
      </c>
      <c r="H155" s="51">
        <f t="shared" si="63"/>
        <v>1.5357434377103878E-17</v>
      </c>
      <c r="I155" s="49">
        <f t="shared" si="46"/>
        <v>312.9957718336224</v>
      </c>
      <c r="J155" s="48">
        <f t="shared" si="47"/>
        <v>39.99577183362243</v>
      </c>
      <c r="K155" s="50">
        <f t="shared" si="48"/>
        <v>0.0042281663775725065</v>
      </c>
      <c r="L155" s="50">
        <f t="shared" si="64"/>
        <v>995.6631790136105</v>
      </c>
      <c r="M155" s="50">
        <f t="shared" si="65"/>
        <v>6.819612349596165</v>
      </c>
      <c r="N155" s="51">
        <f t="shared" si="49"/>
        <v>9.8958862421399E-08</v>
      </c>
      <c r="O155" s="49">
        <f t="shared" si="50"/>
        <v>313.092944308168</v>
      </c>
      <c r="P155" s="48">
        <f t="shared" si="67"/>
        <v>40.092944308168</v>
      </c>
      <c r="Q155" s="50">
        <f t="shared" si="51"/>
        <v>-0.09294430816800059</v>
      </c>
      <c r="R155" s="50">
        <f t="shared" si="68"/>
        <v>843.7994342921946</v>
      </c>
      <c r="S155" s="50">
        <f t="shared" si="66"/>
        <v>6.7251213951657185</v>
      </c>
      <c r="T155" s="51">
        <f t="shared" si="52"/>
        <v>-1.0934933214418914E-05</v>
      </c>
    </row>
    <row r="156" spans="1:20" s="39" customFormat="1" ht="12" thickBot="1">
      <c r="A156" s="56">
        <f t="shared" si="56"/>
        <v>3960</v>
      </c>
      <c r="B156" s="57">
        <f t="shared" si="57"/>
        <v>66</v>
      </c>
      <c r="C156" s="49">
        <f t="shared" si="59"/>
        <v>312.9659584924888</v>
      </c>
      <c r="D156" s="57">
        <f t="shared" si="58"/>
        <v>39.965958492488824</v>
      </c>
      <c r="E156" s="50">
        <f t="shared" si="60"/>
        <v>0.034041507511176405</v>
      </c>
      <c r="F156" s="50">
        <f t="shared" si="61"/>
        <v>0</v>
      </c>
      <c r="G156" s="50">
        <f t="shared" si="62"/>
        <v>6.808301502235281</v>
      </c>
      <c r="H156" s="51">
        <f t="shared" si="63"/>
        <v>1.5357434377103878E-17</v>
      </c>
      <c r="I156" s="49">
        <f t="shared" si="46"/>
        <v>312.9957748023883</v>
      </c>
      <c r="J156" s="48">
        <f t="shared" si="47"/>
        <v>39.995774802388325</v>
      </c>
      <c r="K156" s="50">
        <f t="shared" si="48"/>
        <v>0.004225197611674503</v>
      </c>
      <c r="L156" s="50">
        <f t="shared" si="64"/>
        <v>995.7636402467416</v>
      </c>
      <c r="M156" s="50">
        <f t="shared" si="65"/>
        <v>6.81962136381535</v>
      </c>
      <c r="N156" s="51">
        <f t="shared" si="49"/>
        <v>9.965066261160326E-08</v>
      </c>
      <c r="O156" s="49">
        <f t="shared" si="50"/>
        <v>313.09261626017155</v>
      </c>
      <c r="P156" s="48">
        <f t="shared" si="67"/>
        <v>40.09261626017155</v>
      </c>
      <c r="Q156" s="50">
        <f t="shared" si="51"/>
        <v>-0.09261626017155322</v>
      </c>
      <c r="R156" s="50">
        <f t="shared" si="68"/>
        <v>841.5910775301229</v>
      </c>
      <c r="S156" s="50">
        <f t="shared" si="66"/>
        <v>6.724480291593043</v>
      </c>
      <c r="T156" s="51">
        <f t="shared" si="52"/>
        <v>-1.098068854347326E-05</v>
      </c>
    </row>
    <row r="157" spans="1:20" s="39" customFormat="1" ht="12" thickBot="1">
      <c r="A157" s="56">
        <f t="shared" si="56"/>
        <v>3990</v>
      </c>
      <c r="B157" s="57">
        <f t="shared" si="57"/>
        <v>66.5</v>
      </c>
      <c r="C157" s="49">
        <f t="shared" si="59"/>
        <v>312.9659584924888</v>
      </c>
      <c r="D157" s="57">
        <f t="shared" si="58"/>
        <v>39.965958492488824</v>
      </c>
      <c r="E157" s="50">
        <f t="shared" si="60"/>
        <v>0.034041507511176405</v>
      </c>
      <c r="F157" s="50">
        <f t="shared" si="61"/>
        <v>0</v>
      </c>
      <c r="G157" s="50">
        <f t="shared" si="62"/>
        <v>6.808301502235281</v>
      </c>
      <c r="H157" s="51">
        <f t="shared" si="63"/>
        <v>1.5357434377103878E-17</v>
      </c>
      <c r="I157" s="49">
        <f t="shared" si="46"/>
        <v>312.9957777919082</v>
      </c>
      <c r="J157" s="48">
        <f t="shared" si="47"/>
        <v>39.99577779190821</v>
      </c>
      <c r="K157" s="50">
        <f t="shared" si="48"/>
        <v>0.0042222080917895255</v>
      </c>
      <c r="L157" s="50">
        <f t="shared" si="64"/>
        <v>995.8647914775651</v>
      </c>
      <c r="M157" s="50">
        <f t="shared" si="65"/>
        <v>6.819630367223295</v>
      </c>
      <c r="N157" s="51">
        <f t="shared" si="49"/>
        <v>1.0034091627860269E-07</v>
      </c>
      <c r="O157" s="49">
        <f t="shared" si="50"/>
        <v>313.0922868395152</v>
      </c>
      <c r="P157" s="48">
        <f t="shared" si="67"/>
        <v>40.092286839515225</v>
      </c>
      <c r="Q157" s="50">
        <f t="shared" si="51"/>
        <v>-0.09228683951522498</v>
      </c>
      <c r="R157" s="50">
        <f t="shared" si="68"/>
        <v>839.3738442616159</v>
      </c>
      <c r="S157" s="50">
        <f t="shared" si="66"/>
        <v>6.7238474248034805</v>
      </c>
      <c r="T157" s="51">
        <f t="shared" si="52"/>
        <v>-1.1025691297257294E-05</v>
      </c>
    </row>
    <row r="158" spans="1:20" s="39" customFormat="1" ht="12" thickBot="1">
      <c r="A158" s="56">
        <f t="shared" si="56"/>
        <v>4020</v>
      </c>
      <c r="B158" s="57">
        <f t="shared" si="57"/>
        <v>67</v>
      </c>
      <c r="C158" s="49">
        <f t="shared" si="59"/>
        <v>312.9659584924888</v>
      </c>
      <c r="D158" s="57">
        <f t="shared" si="58"/>
        <v>39.965958492488824</v>
      </c>
      <c r="E158" s="50">
        <f t="shared" si="60"/>
        <v>0.034041507511176405</v>
      </c>
      <c r="F158" s="50">
        <f t="shared" si="61"/>
        <v>0</v>
      </c>
      <c r="G158" s="50">
        <f t="shared" si="62"/>
        <v>6.808301502235281</v>
      </c>
      <c r="H158" s="51">
        <f t="shared" si="63"/>
        <v>1.5357434377103878E-17</v>
      </c>
      <c r="I158" s="49">
        <f t="shared" si="46"/>
        <v>312.9957808021357</v>
      </c>
      <c r="J158" s="48">
        <f t="shared" si="47"/>
        <v>39.9957808021357</v>
      </c>
      <c r="K158" s="50">
        <f t="shared" si="48"/>
        <v>0.004219197864301805</v>
      </c>
      <c r="L158" s="50">
        <f t="shared" si="64"/>
        <v>995.966631136739</v>
      </c>
      <c r="M158" s="50">
        <f t="shared" si="65"/>
        <v>6.819639359680795</v>
      </c>
      <c r="N158" s="51">
        <f t="shared" si="49"/>
        <v>1.0102961275473941E-07</v>
      </c>
      <c r="O158" s="49">
        <f t="shared" si="50"/>
        <v>313.0919560687763</v>
      </c>
      <c r="P158" s="48">
        <f t="shared" si="67"/>
        <v>40.09195606877631</v>
      </c>
      <c r="Q158" s="50">
        <f t="shared" si="51"/>
        <v>-0.09195606877631235</v>
      </c>
      <c r="R158" s="50">
        <f t="shared" si="68"/>
        <v>837.1478856925087</v>
      </c>
      <c r="S158" s="50">
        <f t="shared" si="66"/>
        <v>6.723222815512788</v>
      </c>
      <c r="T158" s="51">
        <f t="shared" si="52"/>
        <v>-1.1069940350390517E-05</v>
      </c>
    </row>
    <row r="159" spans="1:20" s="39" customFormat="1" ht="12" thickBot="1">
      <c r="A159" s="56">
        <f t="shared" si="56"/>
        <v>4050</v>
      </c>
      <c r="B159" s="57">
        <f t="shared" si="57"/>
        <v>67.5</v>
      </c>
      <c r="C159" s="49">
        <f t="shared" si="59"/>
        <v>312.9659584924888</v>
      </c>
      <c r="D159" s="57">
        <f t="shared" si="58"/>
        <v>39.965958492488824</v>
      </c>
      <c r="E159" s="50">
        <f t="shared" si="60"/>
        <v>0.034041507511176405</v>
      </c>
      <c r="F159" s="50">
        <f t="shared" si="61"/>
        <v>0</v>
      </c>
      <c r="G159" s="50">
        <f t="shared" si="62"/>
        <v>6.808301502235281</v>
      </c>
      <c r="H159" s="51">
        <f t="shared" si="63"/>
        <v>1.5357434377103878E-17</v>
      </c>
      <c r="I159" s="49">
        <f t="shared" si="46"/>
        <v>312.99578383302406</v>
      </c>
      <c r="J159" s="48">
        <f t="shared" si="47"/>
        <v>39.99578383302406</v>
      </c>
      <c r="K159" s="50">
        <f t="shared" si="48"/>
        <v>0.0042161669759366305</v>
      </c>
      <c r="L159" s="50">
        <f t="shared" si="64"/>
        <v>996.0691576448415</v>
      </c>
      <c r="M159" s="50">
        <f t="shared" si="65"/>
        <v>6.819648341056375</v>
      </c>
      <c r="N159" s="51">
        <f t="shared" si="49"/>
        <v>1.017167420511542E-07</v>
      </c>
      <c r="O159" s="49">
        <f t="shared" si="50"/>
        <v>313.0916239705658</v>
      </c>
      <c r="P159" s="48">
        <f t="shared" si="67"/>
        <v>40.09162397056582</v>
      </c>
      <c r="Q159" s="50">
        <f t="shared" si="51"/>
        <v>-0.09162397056581995</v>
      </c>
      <c r="R159" s="50">
        <f t="shared" si="68"/>
        <v>834.9133532212443</v>
      </c>
      <c r="S159" s="50">
        <f t="shared" si="66"/>
        <v>6.722606483473339</v>
      </c>
      <c r="T159" s="51">
        <f t="shared" si="52"/>
        <v>-1.1113434661775094E-05</v>
      </c>
    </row>
    <row r="160" spans="1:20" s="39" customFormat="1" ht="12" thickBot="1">
      <c r="A160" s="56">
        <f t="shared" si="56"/>
        <v>4080</v>
      </c>
      <c r="B160" s="57">
        <f t="shared" si="57"/>
        <v>68</v>
      </c>
      <c r="C160" s="49">
        <f t="shared" si="59"/>
        <v>312.9659584924888</v>
      </c>
      <c r="D160" s="57">
        <f t="shared" si="58"/>
        <v>39.965958492488824</v>
      </c>
      <c r="E160" s="50">
        <f t="shared" si="60"/>
        <v>0.034041507511176405</v>
      </c>
      <c r="F160" s="50">
        <f t="shared" si="61"/>
        <v>0</v>
      </c>
      <c r="G160" s="50">
        <f t="shared" si="62"/>
        <v>6.808301502235281</v>
      </c>
      <c r="H160" s="51">
        <f t="shared" si="63"/>
        <v>1.5357434377103878E-17</v>
      </c>
      <c r="I160" s="49">
        <f t="shared" si="46"/>
        <v>312.9957868845263</v>
      </c>
      <c r="J160" s="48">
        <f t="shared" si="47"/>
        <v>39.9957868845263</v>
      </c>
      <c r="K160" s="50">
        <f t="shared" si="48"/>
        <v>0.00421311547370351</v>
      </c>
      <c r="L160" s="50">
        <f t="shared" si="64"/>
        <v>996.1723694124124</v>
      </c>
      <c r="M160" s="50">
        <f t="shared" si="65"/>
        <v>6.819657311215177</v>
      </c>
      <c r="N160" s="51">
        <f t="shared" si="49"/>
        <v>1.0240229389441452E-07</v>
      </c>
      <c r="O160" s="49">
        <f t="shared" si="50"/>
        <v>313.09129056752596</v>
      </c>
      <c r="P160" s="48">
        <f t="shared" si="67"/>
        <v>40.09129056752596</v>
      </c>
      <c r="Q160" s="50">
        <f t="shared" si="51"/>
        <v>-0.09129056752595943</v>
      </c>
      <c r="R160" s="50">
        <f t="shared" si="68"/>
        <v>832.670398421793</v>
      </c>
      <c r="S160" s="50">
        <f t="shared" si="66"/>
        <v>6.721998447461903</v>
      </c>
      <c r="T160" s="51">
        <f t="shared" si="52"/>
        <v>-1.1156173275578747E-05</v>
      </c>
    </row>
    <row r="161" spans="1:20" s="39" customFormat="1" ht="12" thickBot="1">
      <c r="A161" s="56">
        <f t="shared" si="56"/>
        <v>4110</v>
      </c>
      <c r="B161" s="57">
        <f t="shared" si="57"/>
        <v>68.5</v>
      </c>
      <c r="C161" s="49">
        <f t="shared" si="59"/>
        <v>312.9659584924888</v>
      </c>
      <c r="D161" s="57">
        <f t="shared" si="58"/>
        <v>39.965958492488824</v>
      </c>
      <c r="E161" s="50">
        <f t="shared" si="60"/>
        <v>0.034041507511176405</v>
      </c>
      <c r="F161" s="50">
        <f t="shared" si="61"/>
        <v>0</v>
      </c>
      <c r="G161" s="50">
        <f t="shared" si="62"/>
        <v>6.808301502235281</v>
      </c>
      <c r="H161" s="51">
        <f t="shared" si="63"/>
        <v>1.5357434377103878E-17</v>
      </c>
      <c r="I161" s="49">
        <f t="shared" si="46"/>
        <v>312.9957899565951</v>
      </c>
      <c r="J161" s="48">
        <f t="shared" si="47"/>
        <v>39.995789956595104</v>
      </c>
      <c r="K161" s="50">
        <f t="shared" si="48"/>
        <v>0.004210043404896169</v>
      </c>
      <c r="L161" s="50">
        <f t="shared" si="64"/>
        <v>996.2762648399939</v>
      </c>
      <c r="M161" s="50">
        <f t="shared" si="65"/>
        <v>6.819666270019198</v>
      </c>
      <c r="N161" s="51">
        <f t="shared" si="49"/>
        <v>1.0308625774786145E-07</v>
      </c>
      <c r="O161" s="49">
        <f t="shared" si="50"/>
        <v>313.0909558823277</v>
      </c>
      <c r="P161" s="48">
        <f t="shared" si="67"/>
        <v>40.090955882327705</v>
      </c>
      <c r="Q161" s="50">
        <f t="shared" si="51"/>
        <v>-0.09095588232770524</v>
      </c>
      <c r="R161" s="50">
        <f t="shared" si="68"/>
        <v>830.4191730266028</v>
      </c>
      <c r="S161" s="50">
        <f t="shared" si="66"/>
        <v>6.7213987252570355</v>
      </c>
      <c r="T161" s="51">
        <f t="shared" si="52"/>
        <v>-1.119815532311749E-05</v>
      </c>
    </row>
    <row r="162" spans="1:20" s="39" customFormat="1" ht="12" thickBot="1">
      <c r="A162" s="56">
        <f t="shared" si="56"/>
        <v>4140</v>
      </c>
      <c r="B162" s="57">
        <f t="shared" si="57"/>
        <v>69</v>
      </c>
      <c r="C162" s="49">
        <f t="shared" si="59"/>
        <v>312.9659584924888</v>
      </c>
      <c r="D162" s="57">
        <f t="shared" si="58"/>
        <v>39.965958492488824</v>
      </c>
      <c r="E162" s="50">
        <f t="shared" si="60"/>
        <v>0.034041507511176405</v>
      </c>
      <c r="F162" s="50">
        <f t="shared" si="61"/>
        <v>0</v>
      </c>
      <c r="G162" s="50">
        <f t="shared" si="62"/>
        <v>6.808301502235281</v>
      </c>
      <c r="H162" s="51">
        <f t="shared" si="63"/>
        <v>1.5357434377103878E-17</v>
      </c>
      <c r="I162" s="49">
        <f t="shared" si="46"/>
        <v>312.99579304918285</v>
      </c>
      <c r="J162" s="48">
        <f t="shared" si="47"/>
        <v>39.99579304918285</v>
      </c>
      <c r="K162" s="50">
        <f t="shared" si="48"/>
        <v>0.004206950817149391</v>
      </c>
      <c r="L162" s="50">
        <f t="shared" si="64"/>
        <v>996.3808423181715</v>
      </c>
      <c r="M162" s="50">
        <f t="shared" si="65"/>
        <v>6.819675217338907</v>
      </c>
      <c r="N162" s="51">
        <f t="shared" si="49"/>
        <v>1.0376862381721441E-07</v>
      </c>
      <c r="O162" s="49">
        <f t="shared" si="50"/>
        <v>313.090619937668</v>
      </c>
      <c r="P162" s="48">
        <f t="shared" si="67"/>
        <v>40.09061993766801</v>
      </c>
      <c r="Q162" s="50">
        <f t="shared" si="51"/>
        <v>-0.09061993766800924</v>
      </c>
      <c r="R162" s="50">
        <f t="shared" si="68"/>
        <v>828.1598289095826</v>
      </c>
      <c r="S162" s="50">
        <f t="shared" si="66"/>
        <v>6.720807333685631</v>
      </c>
      <c r="T162" s="51">
        <f t="shared" si="52"/>
        <v>-1.1239380018748676E-05</v>
      </c>
    </row>
    <row r="163" spans="1:20" s="39" customFormat="1" ht="12" thickBot="1">
      <c r="A163" s="56">
        <f t="shared" si="56"/>
        <v>4170</v>
      </c>
      <c r="B163" s="57">
        <f t="shared" si="57"/>
        <v>69.5</v>
      </c>
      <c r="C163" s="49">
        <f t="shared" si="59"/>
        <v>312.9659584924888</v>
      </c>
      <c r="D163" s="57">
        <f t="shared" si="58"/>
        <v>39.965958492488824</v>
      </c>
      <c r="E163" s="50">
        <f t="shared" si="60"/>
        <v>0.034041507511176405</v>
      </c>
      <c r="F163" s="50">
        <f t="shared" si="61"/>
        <v>0</v>
      </c>
      <c r="G163" s="50">
        <f t="shared" si="62"/>
        <v>6.808301502235281</v>
      </c>
      <c r="H163" s="51">
        <f t="shared" si="63"/>
        <v>1.5357434377103878E-17</v>
      </c>
      <c r="I163" s="49">
        <f aca="true" t="shared" si="69" ref="I163:I178">I162+N162*$B$21</f>
        <v>312.99579616224156</v>
      </c>
      <c r="J163" s="48">
        <f aca="true" t="shared" si="70" ref="J163:J178">I163-273</f>
        <v>39.99579616224156</v>
      </c>
      <c r="K163" s="50">
        <f aca="true" t="shared" si="71" ref="K163:K178">$B$7-I163</f>
        <v>0.004203837758439022</v>
      </c>
      <c r="L163" s="50">
        <f t="shared" si="64"/>
        <v>996.4861002276166</v>
      </c>
      <c r="M163" s="50">
        <f t="shared" si="65"/>
        <v>6.819684153053504</v>
      </c>
      <c r="N163" s="51">
        <f aca="true" t="shared" si="72" ref="N163:N178">(M163-(I163-$B$5)/$B$18)/$B$8</f>
        <v>1.0444938307306989E-07</v>
      </c>
      <c r="O163" s="49">
        <f t="shared" si="50"/>
        <v>313.09028275626747</v>
      </c>
      <c r="P163" s="48">
        <f t="shared" si="67"/>
        <v>40.09028275626747</v>
      </c>
      <c r="Q163" s="50">
        <f t="shared" si="51"/>
        <v>-0.09028275626747018</v>
      </c>
      <c r="R163" s="50">
        <f t="shared" si="68"/>
        <v>825.8925180691291</v>
      </c>
      <c r="S163" s="50">
        <f t="shared" si="66"/>
        <v>6.720224288579836</v>
      </c>
      <c r="T163" s="51">
        <f t="shared" si="52"/>
        <v>-1.1279846663527206E-05</v>
      </c>
    </row>
    <row r="164" spans="1:20" s="39" customFormat="1" ht="12" thickBot="1">
      <c r="A164" s="56">
        <f t="shared" si="56"/>
        <v>4200</v>
      </c>
      <c r="B164" s="57">
        <f t="shared" si="57"/>
        <v>70</v>
      </c>
      <c r="C164" s="49">
        <f t="shared" si="59"/>
        <v>312.9659584924888</v>
      </c>
      <c r="D164" s="57">
        <f t="shared" si="58"/>
        <v>39.965958492488824</v>
      </c>
      <c r="E164" s="50">
        <f t="shared" si="60"/>
        <v>0.034041507511176405</v>
      </c>
      <c r="F164" s="50">
        <f t="shared" si="61"/>
        <v>0</v>
      </c>
      <c r="G164" s="50">
        <f t="shared" si="62"/>
        <v>6.808301502235281</v>
      </c>
      <c r="H164" s="51">
        <f t="shared" si="63"/>
        <v>1.5357434377103878E-17</v>
      </c>
      <c r="I164" s="49">
        <f t="shared" si="69"/>
        <v>312.99579929572303</v>
      </c>
      <c r="J164" s="48">
        <f t="shared" si="70"/>
        <v>39.99579929572303</v>
      </c>
      <c r="K164" s="50">
        <f t="shared" si="71"/>
        <v>0.004200704276968281</v>
      </c>
      <c r="L164" s="50">
        <f t="shared" si="64"/>
        <v>996.5920369391292</v>
      </c>
      <c r="M164" s="50">
        <f t="shared" si="65"/>
        <v>6.819693077028432</v>
      </c>
      <c r="N164" s="51">
        <f t="shared" si="72"/>
        <v>1.0512852530350187E-07</v>
      </c>
      <c r="O164" s="49">
        <f aca="true" t="shared" si="73" ref="O164:O178">O163+T163*$B$21</f>
        <v>313.08994436086755</v>
      </c>
      <c r="P164" s="48">
        <f t="shared" si="67"/>
        <v>40.08994436086755</v>
      </c>
      <c r="Q164" s="50">
        <f aca="true" t="shared" si="74" ref="Q164:Q178">$B$7-O164</f>
        <v>-0.08994436086754831</v>
      </c>
      <c r="R164" s="50">
        <f t="shared" si="68"/>
        <v>823.6173926111888</v>
      </c>
      <c r="S164" s="50">
        <f t="shared" si="66"/>
        <v>6.719649604826003</v>
      </c>
      <c r="T164" s="51">
        <f aca="true" t="shared" si="75" ref="T164:T178">(S164-(O164-$B$5)/$B$18)/$B$8</f>
        <v>-1.1319554640891559E-05</v>
      </c>
    </row>
    <row r="165" spans="1:20" s="39" customFormat="1" ht="12" thickBot="1">
      <c r="A165" s="56">
        <f t="shared" si="56"/>
        <v>4230</v>
      </c>
      <c r="B165" s="57">
        <f t="shared" si="57"/>
        <v>70.5</v>
      </c>
      <c r="C165" s="49">
        <f t="shared" si="59"/>
        <v>312.9659584924888</v>
      </c>
      <c r="D165" s="57">
        <f t="shared" si="58"/>
        <v>39.965958492488824</v>
      </c>
      <c r="E165" s="50">
        <f t="shared" si="60"/>
        <v>0.034041507511176405</v>
      </c>
      <c r="F165" s="50">
        <f t="shared" si="61"/>
        <v>0</v>
      </c>
      <c r="G165" s="50">
        <f t="shared" si="62"/>
        <v>6.808301502235281</v>
      </c>
      <c r="H165" s="51">
        <f t="shared" si="63"/>
        <v>1.5357434377103878E-17</v>
      </c>
      <c r="I165" s="49">
        <f t="shared" si="69"/>
        <v>312.9958024495788</v>
      </c>
      <c r="J165" s="48">
        <f t="shared" si="70"/>
        <v>39.995802449578775</v>
      </c>
      <c r="K165" s="50">
        <f t="shared" si="71"/>
        <v>0.004197550421224605</v>
      </c>
      <c r="L165" s="50">
        <f t="shared" si="64"/>
        <v>996.6986508136787</v>
      </c>
      <c r="M165" s="50">
        <f t="shared" si="65"/>
        <v>6.819701989126993</v>
      </c>
      <c r="N165" s="51">
        <f t="shared" si="72"/>
        <v>1.0580604011974351E-07</v>
      </c>
      <c r="O165" s="49">
        <f t="shared" si="73"/>
        <v>313.08960477422835</v>
      </c>
      <c r="P165" s="48">
        <f t="shared" si="67"/>
        <v>40.08960477422835</v>
      </c>
      <c r="Q165" s="50">
        <f t="shared" si="74"/>
        <v>-0.08960477422834856</v>
      </c>
      <c r="R165" s="50">
        <f t="shared" si="68"/>
        <v>821.3346047323705</v>
      </c>
      <c r="S165" s="50">
        <f t="shared" si="66"/>
        <v>6.719083296301402</v>
      </c>
      <c r="T165" s="51">
        <f t="shared" si="75"/>
        <v>-1.1358503422069528E-05</v>
      </c>
    </row>
    <row r="166" spans="1:20" s="39" customFormat="1" ht="12" thickBot="1">
      <c r="A166" s="56">
        <f t="shared" si="56"/>
        <v>4260</v>
      </c>
      <c r="B166" s="57">
        <f t="shared" si="57"/>
        <v>71</v>
      </c>
      <c r="C166" s="49">
        <f t="shared" si="59"/>
        <v>312.9659584924888</v>
      </c>
      <c r="D166" s="57">
        <f t="shared" si="58"/>
        <v>39.965958492488824</v>
      </c>
      <c r="E166" s="50">
        <f t="shared" si="60"/>
        <v>0.034041507511176405</v>
      </c>
      <c r="F166" s="50">
        <f t="shared" si="61"/>
        <v>0</v>
      </c>
      <c r="G166" s="50">
        <f t="shared" si="62"/>
        <v>6.808301502235281</v>
      </c>
      <c r="H166" s="51">
        <f t="shared" si="63"/>
        <v>1.5357434377103878E-17</v>
      </c>
      <c r="I166" s="49">
        <f t="shared" si="69"/>
        <v>312.99580562375996</v>
      </c>
      <c r="J166" s="48">
        <f t="shared" si="70"/>
        <v>39.99580562375996</v>
      </c>
      <c r="K166" s="50">
        <f t="shared" si="71"/>
        <v>0.00419437624003649</v>
      </c>
      <c r="L166" s="50">
        <f t="shared" si="64"/>
        <v>996.8059402024452</v>
      </c>
      <c r="M166" s="50">
        <f t="shared" si="65"/>
        <v>6.8197108892219696</v>
      </c>
      <c r="N166" s="51">
        <f t="shared" si="72"/>
        <v>1.0648191796263659E-07</v>
      </c>
      <c r="O166" s="49">
        <f t="shared" si="73"/>
        <v>313.08926401912566</v>
      </c>
      <c r="P166" s="48">
        <f t="shared" si="67"/>
        <v>40.089264019125665</v>
      </c>
      <c r="Q166" s="50">
        <f t="shared" si="74"/>
        <v>-0.08926401912566462</v>
      </c>
      <c r="R166" s="50">
        <f t="shared" si="68"/>
        <v>819.0443067030939</v>
      </c>
      <c r="S166" s="50">
        <f t="shared" si="66"/>
        <v>6.718525375959892</v>
      </c>
      <c r="T166" s="51">
        <f t="shared" si="75"/>
        <v>-1.139669255858502E-05</v>
      </c>
    </row>
    <row r="167" spans="1:20" s="39" customFormat="1" ht="12" thickBot="1">
      <c r="A167" s="56">
        <f t="shared" si="56"/>
        <v>4290</v>
      </c>
      <c r="B167" s="57">
        <f t="shared" si="57"/>
        <v>71.5</v>
      </c>
      <c r="C167" s="49">
        <f t="shared" si="59"/>
        <v>312.9659584924888</v>
      </c>
      <c r="D167" s="57">
        <f t="shared" si="58"/>
        <v>39.965958492488824</v>
      </c>
      <c r="E167" s="50">
        <f t="shared" si="60"/>
        <v>0.034041507511176405</v>
      </c>
      <c r="F167" s="50">
        <f t="shared" si="61"/>
        <v>0</v>
      </c>
      <c r="G167" s="50">
        <f t="shared" si="62"/>
        <v>6.808301502235281</v>
      </c>
      <c r="H167" s="51">
        <f t="shared" si="63"/>
        <v>1.5357434377103878E-17</v>
      </c>
      <c r="I167" s="49">
        <f t="shared" si="69"/>
        <v>312.9958088182175</v>
      </c>
      <c r="J167" s="48">
        <f t="shared" si="70"/>
        <v>39.99580881821748</v>
      </c>
      <c r="K167" s="50">
        <f t="shared" si="71"/>
        <v>0.004191181782516651</v>
      </c>
      <c r="L167" s="50">
        <f t="shared" si="64"/>
        <v>996.9139034468637</v>
      </c>
      <c r="M167" s="50">
        <f t="shared" si="65"/>
        <v>6.819719777184512</v>
      </c>
      <c r="N167" s="51">
        <f t="shared" si="72"/>
        <v>1.0715614914056497E-07</v>
      </c>
      <c r="O167" s="49">
        <f t="shared" si="73"/>
        <v>313.08892211834893</v>
      </c>
      <c r="P167" s="48">
        <f t="shared" si="67"/>
        <v>40.08892211834893</v>
      </c>
      <c r="Q167" s="50">
        <f t="shared" si="74"/>
        <v>-0.0889221183489326</v>
      </c>
      <c r="R167" s="50">
        <f t="shared" si="68"/>
        <v>816.7466508507993</v>
      </c>
      <c r="S167" s="50">
        <f t="shared" si="66"/>
        <v>6.717975855737457</v>
      </c>
      <c r="T167" s="51">
        <f t="shared" si="75"/>
        <v>-1.1434121690363638E-05</v>
      </c>
    </row>
    <row r="168" spans="1:20" s="39" customFormat="1" ht="12" thickBot="1">
      <c r="A168" s="56">
        <f t="shared" si="56"/>
        <v>4320</v>
      </c>
      <c r="B168" s="57">
        <f t="shared" si="57"/>
        <v>72</v>
      </c>
      <c r="C168" s="49">
        <f t="shared" si="59"/>
        <v>312.9659584924888</v>
      </c>
      <c r="D168" s="57">
        <f t="shared" si="58"/>
        <v>39.965958492488824</v>
      </c>
      <c r="E168" s="50">
        <f t="shared" si="60"/>
        <v>0.034041507511176405</v>
      </c>
      <c r="F168" s="50">
        <f t="shared" si="61"/>
        <v>0</v>
      </c>
      <c r="G168" s="50">
        <f t="shared" si="62"/>
        <v>6.808301502235281</v>
      </c>
      <c r="H168" s="51">
        <f t="shared" si="63"/>
        <v>1.5357434377103878E-17</v>
      </c>
      <c r="I168" s="49">
        <f t="shared" si="69"/>
        <v>312.99581203290194</v>
      </c>
      <c r="J168" s="48">
        <f t="shared" si="70"/>
        <v>39.99581203290194</v>
      </c>
      <c r="K168" s="50">
        <f t="shared" si="71"/>
        <v>0.004187967098062018</v>
      </c>
      <c r="L168" s="50">
        <f t="shared" si="64"/>
        <v>997.0225388786665</v>
      </c>
      <c r="M168" s="50">
        <f t="shared" si="65"/>
        <v>6.819728652884403</v>
      </c>
      <c r="N168" s="51">
        <f t="shared" si="72"/>
        <v>1.0782872385172295E-07</v>
      </c>
      <c r="O168" s="49">
        <f t="shared" si="73"/>
        <v>313.0885790946982</v>
      </c>
      <c r="P168" s="48">
        <f t="shared" si="67"/>
        <v>40.08857909469822</v>
      </c>
      <c r="Q168" s="50">
        <f t="shared" si="74"/>
        <v>-0.08857909469821834</v>
      </c>
      <c r="R168" s="50">
        <f t="shared" si="68"/>
        <v>814.4417895431949</v>
      </c>
      <c r="S168" s="50">
        <f t="shared" si="66"/>
        <v>6.717434746652177</v>
      </c>
      <c r="T168" s="51">
        <f t="shared" si="75"/>
        <v>-1.1470790537001743E-05</v>
      </c>
    </row>
    <row r="169" spans="1:20" s="39" customFormat="1" ht="12" thickBot="1">
      <c r="A169" s="56">
        <f t="shared" si="56"/>
        <v>4350</v>
      </c>
      <c r="B169" s="57">
        <f t="shared" si="57"/>
        <v>72.5</v>
      </c>
      <c r="C169" s="49">
        <f t="shared" si="59"/>
        <v>312.9659584924888</v>
      </c>
      <c r="D169" s="57">
        <f t="shared" si="58"/>
        <v>39.965958492488824</v>
      </c>
      <c r="E169" s="50">
        <f t="shared" si="60"/>
        <v>0.034041507511176405</v>
      </c>
      <c r="F169" s="50">
        <f t="shared" si="61"/>
        <v>0</v>
      </c>
      <c r="G169" s="50">
        <f t="shared" si="62"/>
        <v>6.808301502235281</v>
      </c>
      <c r="H169" s="51">
        <f t="shared" si="63"/>
        <v>1.5357434377103878E-17</v>
      </c>
      <c r="I169" s="49">
        <f t="shared" si="69"/>
        <v>312.99581526776365</v>
      </c>
      <c r="J169" s="48">
        <f t="shared" si="70"/>
        <v>39.995815267763646</v>
      </c>
      <c r="K169" s="50">
        <f t="shared" si="71"/>
        <v>0.004184732236353739</v>
      </c>
      <c r="L169" s="50">
        <f t="shared" si="64"/>
        <v>997.131844819926</v>
      </c>
      <c r="M169" s="50">
        <f t="shared" si="65"/>
        <v>6.819737516190304</v>
      </c>
      <c r="N169" s="51">
        <f t="shared" si="72"/>
        <v>1.0849963220599959E-07</v>
      </c>
      <c r="O169" s="49">
        <f t="shared" si="73"/>
        <v>313.0882349709821</v>
      </c>
      <c r="P169" s="48">
        <f t="shared" si="67"/>
        <v>40.088234970982114</v>
      </c>
      <c r="Q169" s="50">
        <f t="shared" si="74"/>
        <v>-0.08823497098211419</v>
      </c>
      <c r="R169" s="50">
        <f t="shared" si="68"/>
        <v>812.1298751715714</v>
      </c>
      <c r="S169" s="50">
        <f t="shared" si="66"/>
        <v>6.716902058724301</v>
      </c>
      <c r="T169" s="51">
        <f t="shared" si="75"/>
        <v>-1.1506698904614256E-05</v>
      </c>
    </row>
    <row r="170" spans="1:20" s="39" customFormat="1" ht="12" thickBot="1">
      <c r="A170" s="56">
        <f t="shared" si="56"/>
        <v>4380</v>
      </c>
      <c r="B170" s="57">
        <f t="shared" si="57"/>
        <v>73</v>
      </c>
      <c r="C170" s="49">
        <f t="shared" si="59"/>
        <v>312.9659584924888</v>
      </c>
      <c r="D170" s="57">
        <f t="shared" si="58"/>
        <v>39.965958492488824</v>
      </c>
      <c r="E170" s="50">
        <f t="shared" si="60"/>
        <v>0.034041507511176405</v>
      </c>
      <c r="F170" s="50">
        <f t="shared" si="61"/>
        <v>0</v>
      </c>
      <c r="G170" s="50">
        <f t="shared" si="62"/>
        <v>6.808301502235281</v>
      </c>
      <c r="H170" s="51">
        <f t="shared" si="63"/>
        <v>1.5357434377103878E-17</v>
      </c>
      <c r="I170" s="49">
        <f t="shared" si="69"/>
        <v>312.9958185227526</v>
      </c>
      <c r="J170" s="48">
        <f t="shared" si="70"/>
        <v>39.995818522752586</v>
      </c>
      <c r="K170" s="50">
        <f t="shared" si="71"/>
        <v>0.004181477247414023</v>
      </c>
      <c r="L170" s="50">
        <f t="shared" si="64"/>
        <v>997.2418195830974</v>
      </c>
      <c r="M170" s="50">
        <f t="shared" si="65"/>
        <v>6.819746366981389</v>
      </c>
      <c r="N170" s="51">
        <f t="shared" si="72"/>
        <v>1.0916886523211924E-07</v>
      </c>
      <c r="O170" s="49">
        <f t="shared" si="73"/>
        <v>313.08788977001495</v>
      </c>
      <c r="P170" s="48">
        <f t="shared" si="67"/>
        <v>40.087889770014954</v>
      </c>
      <c r="Q170" s="50">
        <f t="shared" si="74"/>
        <v>-0.08788977001495368</v>
      </c>
      <c r="R170" s="50">
        <f t="shared" si="68"/>
        <v>809.8110601341614</v>
      </c>
      <c r="S170" s="50">
        <f t="shared" si="66"/>
        <v>6.716377801034103</v>
      </c>
      <c r="T170" s="51">
        <f t="shared" si="75"/>
        <v>-1.154184668075044E-05</v>
      </c>
    </row>
    <row r="171" spans="1:20" s="39" customFormat="1" ht="12" thickBot="1">
      <c r="A171" s="56">
        <f t="shared" si="56"/>
        <v>4410</v>
      </c>
      <c r="B171" s="57">
        <f t="shared" si="57"/>
        <v>73.5</v>
      </c>
      <c r="C171" s="49">
        <f t="shared" si="59"/>
        <v>312.9659584924888</v>
      </c>
      <c r="D171" s="57">
        <f t="shared" si="58"/>
        <v>39.965958492488824</v>
      </c>
      <c r="E171" s="50">
        <f t="shared" si="60"/>
        <v>0.034041507511176405</v>
      </c>
      <c r="F171" s="50">
        <f t="shared" si="61"/>
        <v>0</v>
      </c>
      <c r="G171" s="50">
        <f t="shared" si="62"/>
        <v>6.808301502235281</v>
      </c>
      <c r="H171" s="51">
        <f t="shared" si="63"/>
        <v>1.5357434377103878E-17</v>
      </c>
      <c r="I171" s="49">
        <f t="shared" si="69"/>
        <v>312.99582179781856</v>
      </c>
      <c r="J171" s="48">
        <f t="shared" si="70"/>
        <v>39.995821797818564</v>
      </c>
      <c r="K171" s="50">
        <f t="shared" si="71"/>
        <v>0.0041782021814356085</v>
      </c>
      <c r="L171" s="50">
        <f t="shared" si="64"/>
        <v>997.352461471064</v>
      </c>
      <c r="M171" s="50">
        <f t="shared" si="65"/>
        <v>6.8197552051135055</v>
      </c>
      <c r="N171" s="51">
        <f t="shared" si="72"/>
        <v>1.0983641194713591E-07</v>
      </c>
      <c r="O171" s="49">
        <f t="shared" si="73"/>
        <v>313.08754351461454</v>
      </c>
      <c r="P171" s="48">
        <f t="shared" si="67"/>
        <v>40.08754351461454</v>
      </c>
      <c r="Q171" s="50">
        <f t="shared" si="74"/>
        <v>-0.0875435146145378</v>
      </c>
      <c r="R171" s="50">
        <f t="shared" si="68"/>
        <v>807.4854968195657</v>
      </c>
      <c r="S171" s="50">
        <f t="shared" si="66"/>
        <v>6.71586198167941</v>
      </c>
      <c r="T171" s="51">
        <f t="shared" si="75"/>
        <v>-1.157623383799896E-05</v>
      </c>
    </row>
    <row r="172" spans="1:20" s="39" customFormat="1" ht="12" thickBot="1">
      <c r="A172" s="56">
        <f t="shared" si="56"/>
        <v>4440</v>
      </c>
      <c r="B172" s="57">
        <f t="shared" si="57"/>
        <v>74</v>
      </c>
      <c r="C172" s="49">
        <f t="shared" si="59"/>
        <v>312.9659584924888</v>
      </c>
      <c r="D172" s="57">
        <f t="shared" si="58"/>
        <v>39.965958492488824</v>
      </c>
      <c r="E172" s="50">
        <f t="shared" si="60"/>
        <v>0.034041507511176405</v>
      </c>
      <c r="F172" s="50">
        <f t="shared" si="61"/>
        <v>0</v>
      </c>
      <c r="G172" s="50">
        <f t="shared" si="62"/>
        <v>6.808301502235281</v>
      </c>
      <c r="H172" s="51">
        <f t="shared" si="63"/>
        <v>1.5357434377103878E-17</v>
      </c>
      <c r="I172" s="49">
        <f t="shared" si="69"/>
        <v>312.99582509291093</v>
      </c>
      <c r="J172" s="48">
        <f t="shared" si="70"/>
        <v>39.995825092910934</v>
      </c>
      <c r="K172" s="50">
        <f t="shared" si="71"/>
        <v>0.004174907089065982</v>
      </c>
      <c r="L172" s="50">
        <f t="shared" si="64"/>
        <v>997.4637687771774</v>
      </c>
      <c r="M172" s="50">
        <f t="shared" si="65"/>
        <v>6.819764030476261</v>
      </c>
      <c r="N172" s="51">
        <f t="shared" si="72"/>
        <v>1.1050226430022177E-07</v>
      </c>
      <c r="O172" s="49">
        <f t="shared" si="73"/>
        <v>313.0871962275994</v>
      </c>
      <c r="P172" s="48">
        <f t="shared" si="67"/>
        <v>40.08719622759941</v>
      </c>
      <c r="Q172" s="50">
        <f t="shared" si="74"/>
        <v>-0.08719622759940648</v>
      </c>
      <c r="R172" s="50">
        <f t="shared" si="68"/>
        <v>805.1533375902344</v>
      </c>
      <c r="S172" s="50">
        <f t="shared" si="66"/>
        <v>6.715354607825734</v>
      </c>
      <c r="T172" s="51">
        <f t="shared" si="75"/>
        <v>-1.1609860429573248E-05</v>
      </c>
    </row>
    <row r="173" spans="1:20" s="39" customFormat="1" ht="12" thickBot="1">
      <c r="A173" s="56">
        <f t="shared" si="56"/>
        <v>4470</v>
      </c>
      <c r="B173" s="57">
        <f t="shared" si="57"/>
        <v>74.5</v>
      </c>
      <c r="C173" s="49">
        <f t="shared" si="59"/>
        <v>312.9659584924888</v>
      </c>
      <c r="D173" s="57">
        <f t="shared" si="58"/>
        <v>39.965958492488824</v>
      </c>
      <c r="E173" s="50">
        <f t="shared" si="60"/>
        <v>0.034041507511176405</v>
      </c>
      <c r="F173" s="50">
        <f t="shared" si="61"/>
        <v>0</v>
      </c>
      <c r="G173" s="50">
        <f t="shared" si="62"/>
        <v>6.808301502235281</v>
      </c>
      <c r="H173" s="51">
        <f t="shared" si="63"/>
        <v>1.5357434377103878E-17</v>
      </c>
      <c r="I173" s="49">
        <f t="shared" si="69"/>
        <v>312.9958284079789</v>
      </c>
      <c r="J173" s="48">
        <f t="shared" si="70"/>
        <v>39.99582840797888</v>
      </c>
      <c r="K173" s="50">
        <f t="shared" si="71"/>
        <v>0.0041715920211231605</v>
      </c>
      <c r="L173" s="50">
        <f t="shared" si="64"/>
        <v>997.5757397853062</v>
      </c>
      <c r="M173" s="50">
        <f t="shared" si="65"/>
        <v>6.8197728429364695</v>
      </c>
      <c r="N173" s="51">
        <f t="shared" si="72"/>
        <v>1.1116641227495099E-07</v>
      </c>
      <c r="O173" s="49">
        <f t="shared" si="73"/>
        <v>313.0868479317865</v>
      </c>
      <c r="P173" s="48">
        <f t="shared" si="67"/>
        <v>40.08684793178651</v>
      </c>
      <c r="Q173" s="50">
        <f t="shared" si="74"/>
        <v>-0.08684793178650807</v>
      </c>
      <c r="R173" s="50">
        <f t="shared" si="68"/>
        <v>802.8147347660183</v>
      </c>
      <c r="S173" s="50">
        <f t="shared" si="66"/>
        <v>6.714855685678934</v>
      </c>
      <c r="T173" s="51">
        <f t="shared" si="75"/>
        <v>-1.1642726591606442E-05</v>
      </c>
    </row>
    <row r="174" spans="1:20" s="39" customFormat="1" ht="12" thickBot="1">
      <c r="A174" s="56">
        <f t="shared" si="56"/>
        <v>4500</v>
      </c>
      <c r="B174" s="57">
        <f t="shared" si="57"/>
        <v>75</v>
      </c>
      <c r="C174" s="49">
        <f t="shared" si="59"/>
        <v>312.9659584924888</v>
      </c>
      <c r="D174" s="57">
        <f t="shared" si="58"/>
        <v>39.965958492488824</v>
      </c>
      <c r="E174" s="50">
        <f t="shared" si="60"/>
        <v>0.034041507511176405</v>
      </c>
      <c r="F174" s="50">
        <f t="shared" si="61"/>
        <v>0</v>
      </c>
      <c r="G174" s="50">
        <f t="shared" si="62"/>
        <v>6.808301502235281</v>
      </c>
      <c r="H174" s="51">
        <f t="shared" si="63"/>
        <v>1.5357434377103878E-17</v>
      </c>
      <c r="I174" s="49">
        <f t="shared" si="69"/>
        <v>312.99583174297123</v>
      </c>
      <c r="J174" s="48">
        <f t="shared" si="70"/>
        <v>39.995831742971234</v>
      </c>
      <c r="K174" s="50">
        <f t="shared" si="71"/>
        <v>0.00416825702876622</v>
      </c>
      <c r="L174" s="50">
        <f t="shared" si="64"/>
        <v>997.6883727698764</v>
      </c>
      <c r="M174" s="50">
        <f t="shared" si="65"/>
        <v>6.819781642372503</v>
      </c>
      <c r="N174" s="51">
        <f t="shared" si="72"/>
        <v>1.1182884686426508E-07</v>
      </c>
      <c r="O174" s="49">
        <f t="shared" si="73"/>
        <v>313.08649864998876</v>
      </c>
      <c r="P174" s="48">
        <f t="shared" si="67"/>
        <v>40.086498649988755</v>
      </c>
      <c r="Q174" s="50">
        <f t="shared" si="74"/>
        <v>-0.086498649988755</v>
      </c>
      <c r="R174" s="50">
        <f t="shared" si="68"/>
        <v>800.4698406077825</v>
      </c>
      <c r="S174" s="50">
        <f t="shared" si="66"/>
        <v>6.714365220482474</v>
      </c>
      <c r="T174" s="51">
        <f t="shared" si="75"/>
        <v>-1.1674832543315936E-05</v>
      </c>
    </row>
    <row r="175" spans="1:20" s="39" customFormat="1" ht="12" thickBot="1">
      <c r="A175" s="56">
        <f t="shared" si="56"/>
        <v>4530</v>
      </c>
      <c r="B175" s="57">
        <f t="shared" si="57"/>
        <v>75.5</v>
      </c>
      <c r="C175" s="49">
        <f t="shared" si="59"/>
        <v>312.9659584924888</v>
      </c>
      <c r="D175" s="57">
        <f t="shared" si="58"/>
        <v>39.965958492488824</v>
      </c>
      <c r="E175" s="50">
        <f t="shared" si="60"/>
        <v>0.034041507511176405</v>
      </c>
      <c r="F175" s="50">
        <f t="shared" si="61"/>
        <v>0</v>
      </c>
      <c r="G175" s="50">
        <f t="shared" si="62"/>
        <v>6.808301502235281</v>
      </c>
      <c r="H175" s="51">
        <f t="shared" si="63"/>
        <v>1.5357434377103878E-17</v>
      </c>
      <c r="I175" s="49">
        <f t="shared" si="69"/>
        <v>312.9958350978366</v>
      </c>
      <c r="J175" s="48">
        <f t="shared" si="70"/>
        <v>39.99583509783662</v>
      </c>
      <c r="K175" s="50">
        <f t="shared" si="71"/>
        <v>0.004164902163381612</v>
      </c>
      <c r="L175" s="50">
        <f t="shared" si="64"/>
        <v>997.8016659959183</v>
      </c>
      <c r="M175" s="50">
        <f t="shared" si="65"/>
        <v>6.819790428651832</v>
      </c>
      <c r="N175" s="51">
        <f t="shared" si="72"/>
        <v>1.1248955812514672E-07</v>
      </c>
      <c r="O175" s="49">
        <f t="shared" si="73"/>
        <v>313.08614840501247</v>
      </c>
      <c r="P175" s="48">
        <f t="shared" si="67"/>
        <v>40.086148405012466</v>
      </c>
      <c r="Q175" s="50">
        <f t="shared" si="74"/>
        <v>-0.0861484050124659</v>
      </c>
      <c r="R175" s="50">
        <f t="shared" si="68"/>
        <v>798.1188073010882</v>
      </c>
      <c r="S175" s="50">
        <f t="shared" si="66"/>
        <v>6.713883216539465</v>
      </c>
      <c r="T175" s="51">
        <f t="shared" si="75"/>
        <v>-1.1706178585022886E-05</v>
      </c>
    </row>
    <row r="176" spans="1:20" s="39" customFormat="1" ht="12" thickBot="1">
      <c r="A176" s="56">
        <f t="shared" si="56"/>
        <v>4560</v>
      </c>
      <c r="B176" s="57">
        <f t="shared" si="57"/>
        <v>76</v>
      </c>
      <c r="C176" s="49">
        <f t="shared" si="59"/>
        <v>312.9659584924888</v>
      </c>
      <c r="D176" s="57">
        <f t="shared" si="58"/>
        <v>39.965958492488824</v>
      </c>
      <c r="E176" s="50">
        <f t="shared" si="60"/>
        <v>0.034041507511176405</v>
      </c>
      <c r="F176" s="50">
        <f t="shared" si="61"/>
        <v>0</v>
      </c>
      <c r="G176" s="50">
        <f t="shared" si="62"/>
        <v>6.808301502235281</v>
      </c>
      <c r="H176" s="51">
        <f t="shared" si="63"/>
        <v>1.5357434377103878E-17</v>
      </c>
      <c r="I176" s="49">
        <f t="shared" si="69"/>
        <v>312.99583847252336</v>
      </c>
      <c r="J176" s="48">
        <f t="shared" si="70"/>
        <v>39.99583847252336</v>
      </c>
      <c r="K176" s="50">
        <f t="shared" si="71"/>
        <v>0.0041615274766400034</v>
      </c>
      <c r="L176" s="50">
        <f t="shared" si="64"/>
        <v>997.9156177191084</v>
      </c>
      <c r="M176" s="50">
        <f t="shared" si="65"/>
        <v>6.819799201642651</v>
      </c>
      <c r="N176" s="51">
        <f t="shared" si="72"/>
        <v>1.131485361859139E-07</v>
      </c>
      <c r="O176" s="49">
        <f t="shared" si="73"/>
        <v>313.0857972196549</v>
      </c>
      <c r="P176" s="48">
        <f t="shared" si="67"/>
        <v>40.08579721965492</v>
      </c>
      <c r="Q176" s="50">
        <f t="shared" si="74"/>
        <v>-0.08579721965492126</v>
      </c>
      <c r="R176" s="50">
        <f t="shared" si="68"/>
        <v>795.7617869399471</v>
      </c>
      <c r="S176" s="50">
        <f t="shared" si="66"/>
        <v>6.713409677214159</v>
      </c>
      <c r="T176" s="51">
        <f t="shared" si="75"/>
        <v>-1.1736765097950643E-05</v>
      </c>
    </row>
    <row r="177" spans="1:20" s="39" customFormat="1" ht="11.25">
      <c r="A177" s="58">
        <f t="shared" si="56"/>
        <v>4590</v>
      </c>
      <c r="B177" s="59">
        <f t="shared" si="57"/>
        <v>76.5</v>
      </c>
      <c r="C177" s="61">
        <f t="shared" si="59"/>
        <v>312.9659584924888</v>
      </c>
      <c r="D177" s="59">
        <f t="shared" si="58"/>
        <v>39.965958492488824</v>
      </c>
      <c r="E177" s="62">
        <f t="shared" si="60"/>
        <v>0.034041507511176405</v>
      </c>
      <c r="F177" s="62">
        <f t="shared" si="61"/>
        <v>0</v>
      </c>
      <c r="G177" s="50">
        <f t="shared" si="62"/>
        <v>6.808301502235281</v>
      </c>
      <c r="H177" s="63">
        <f t="shared" si="63"/>
        <v>1.5357434377103878E-17</v>
      </c>
      <c r="I177" s="61">
        <f t="shared" si="69"/>
        <v>312.99584186697945</v>
      </c>
      <c r="J177" s="59">
        <f t="shared" si="70"/>
        <v>39.99584186697945</v>
      </c>
      <c r="K177" s="62">
        <f t="shared" si="71"/>
        <v>0.004158133020553123</v>
      </c>
      <c r="L177" s="62">
        <f t="shared" si="64"/>
        <v>998.030226185815</v>
      </c>
      <c r="M177" s="50">
        <f t="shared" si="65"/>
        <v>6.819807961225514</v>
      </c>
      <c r="N177" s="63">
        <f t="shared" si="72"/>
        <v>1.1380577225305325E-07</v>
      </c>
      <c r="O177" s="49">
        <f t="shared" si="73"/>
        <v>313.085445116702</v>
      </c>
      <c r="P177" s="48">
        <f t="shared" si="67"/>
        <v>40.085445116701976</v>
      </c>
      <c r="Q177" s="50">
        <f t="shared" si="74"/>
        <v>-0.08544511670197608</v>
      </c>
      <c r="R177" s="50">
        <f t="shared" si="68"/>
        <v>793.3989315106505</v>
      </c>
      <c r="S177" s="50">
        <f t="shared" si="66"/>
        <v>6.712944604924299</v>
      </c>
      <c r="T177" s="51">
        <f t="shared" si="75"/>
        <v>-1.1766592544815942E-05</v>
      </c>
    </row>
    <row r="178" spans="1:20" s="39" customFormat="1" ht="11.25">
      <c r="A178" s="60">
        <f t="shared" si="56"/>
        <v>4620</v>
      </c>
      <c r="B178" s="48">
        <f t="shared" si="57"/>
        <v>77</v>
      </c>
      <c r="C178" s="48">
        <f t="shared" si="59"/>
        <v>312.9659584924888</v>
      </c>
      <c r="D178" s="48">
        <f t="shared" si="58"/>
        <v>39.965958492488824</v>
      </c>
      <c r="E178" s="48">
        <f t="shared" si="60"/>
        <v>0.034041507511176405</v>
      </c>
      <c r="F178" s="48">
        <f t="shared" si="61"/>
        <v>0</v>
      </c>
      <c r="G178" s="50">
        <f t="shared" si="62"/>
        <v>6.808301502235281</v>
      </c>
      <c r="H178" s="64">
        <f t="shared" si="63"/>
        <v>1.5357434377103878E-17</v>
      </c>
      <c r="I178" s="48">
        <f t="shared" si="69"/>
        <v>312.99584528115264</v>
      </c>
      <c r="J178" s="48">
        <f t="shared" si="70"/>
        <v>39.99584528115264</v>
      </c>
      <c r="K178" s="48">
        <f t="shared" si="71"/>
        <v>0.004154718847360073</v>
      </c>
      <c r="L178" s="48">
        <f t="shared" si="64"/>
        <v>998.1454896331447</v>
      </c>
      <c r="M178" s="50">
        <f t="shared" si="65"/>
        <v>6.819816707270883</v>
      </c>
      <c r="N178" s="64">
        <f t="shared" si="72"/>
        <v>1.1446125666742965E-07</v>
      </c>
      <c r="O178" s="49">
        <f t="shared" si="73"/>
        <v>313.0850921189256</v>
      </c>
      <c r="P178" s="48">
        <f t="shared" si="67"/>
        <v>40.085092118925616</v>
      </c>
      <c r="Q178" s="50">
        <f t="shared" si="74"/>
        <v>-0.08509211892561552</v>
      </c>
      <c r="R178" s="50">
        <f t="shared" si="68"/>
        <v>791.0303928756717</v>
      </c>
      <c r="S178" s="50">
        <f t="shared" si="66"/>
        <v>6.712488001147047</v>
      </c>
      <c r="T178" s="51">
        <f t="shared" si="75"/>
        <v>-1.1795661469244086E-05</v>
      </c>
    </row>
    <row r="179" spans="10:15" ht="15">
      <c r="J179" s="33"/>
      <c r="K179" s="33"/>
      <c r="L179" s="33"/>
      <c r="M179" s="33"/>
      <c r="N179" s="33"/>
      <c r="O179" s="34"/>
    </row>
    <row r="180" spans="10:15" ht="15">
      <c r="J180" s="33"/>
      <c r="K180" s="33"/>
      <c r="L180" s="33"/>
      <c r="M180" s="33"/>
      <c r="N180" s="33"/>
      <c r="O180" s="34"/>
    </row>
    <row r="181" spans="10:15" ht="15">
      <c r="J181" s="33"/>
      <c r="K181" s="33"/>
      <c r="L181" s="33"/>
      <c r="M181" s="33"/>
      <c r="N181" s="33"/>
      <c r="O181" s="34"/>
    </row>
    <row r="182" spans="10:15" ht="15">
      <c r="J182" s="33"/>
      <c r="K182" s="33"/>
      <c r="L182" s="33"/>
      <c r="M182" s="33"/>
      <c r="N182" s="33"/>
      <c r="O182" s="34"/>
    </row>
    <row r="183" spans="10:15" ht="15">
      <c r="J183" s="33"/>
      <c r="K183" s="33"/>
      <c r="L183" s="33"/>
      <c r="M183" s="33"/>
      <c r="N183" s="33"/>
      <c r="O183" s="34"/>
    </row>
    <row r="184" spans="10:15" ht="15">
      <c r="J184" s="33"/>
      <c r="K184" s="33"/>
      <c r="L184" s="33"/>
      <c r="M184" s="33"/>
      <c r="N184" s="33"/>
      <c r="O184" s="34"/>
    </row>
    <row r="185" spans="10:15" ht="15">
      <c r="J185" s="33"/>
      <c r="K185" s="33"/>
      <c r="L185" s="33"/>
      <c r="M185" s="33"/>
      <c r="N185" s="33"/>
      <c r="O185" s="34"/>
    </row>
    <row r="186" spans="10:15" ht="15">
      <c r="J186" s="33"/>
      <c r="K186" s="33"/>
      <c r="L186" s="33"/>
      <c r="M186" s="33"/>
      <c r="N186" s="33"/>
      <c r="O186" s="34"/>
    </row>
    <row r="187" spans="10:15" ht="15">
      <c r="J187" s="33"/>
      <c r="K187" s="33"/>
      <c r="L187" s="33"/>
      <c r="M187" s="33"/>
      <c r="N187" s="33"/>
      <c r="O187" s="34"/>
    </row>
    <row r="188" spans="10:15" ht="15">
      <c r="J188" s="33"/>
      <c r="K188" s="33"/>
      <c r="L188" s="33"/>
      <c r="M188" s="33"/>
      <c r="N188" s="33"/>
      <c r="O188" s="34"/>
    </row>
    <row r="189" spans="10:15" ht="15">
      <c r="J189" s="33"/>
      <c r="K189" s="33"/>
      <c r="L189" s="33"/>
      <c r="M189" s="33"/>
      <c r="N189" s="33"/>
      <c r="O189" s="34"/>
    </row>
    <row r="190" spans="10:15" ht="15">
      <c r="J190" s="33"/>
      <c r="K190" s="33"/>
      <c r="L190" s="33"/>
      <c r="M190" s="33"/>
      <c r="N190" s="33"/>
      <c r="O190" s="34"/>
    </row>
    <row r="191" spans="10:15" ht="15">
      <c r="J191" s="35"/>
      <c r="K191" s="35"/>
      <c r="L191" s="35"/>
      <c r="M191" s="35"/>
      <c r="N191" s="35"/>
      <c r="O191" s="35"/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L26" sqref="L26"/>
    </sheetView>
  </sheetViews>
  <sheetFormatPr defaultColWidth="9.140625" defaultRowHeight="15"/>
  <cols>
    <col min="2" max="2" width="7.421875" style="0" customWidth="1"/>
    <col min="3" max="3" width="5.00390625" style="0" customWidth="1"/>
    <col min="5" max="5" width="7.140625" style="0" customWidth="1"/>
    <col min="6" max="9" width="7.7109375" style="0" customWidth="1"/>
  </cols>
  <sheetData>
    <row r="1" spans="1:3" ht="15">
      <c r="A1" s="1" t="s">
        <v>72</v>
      </c>
      <c r="B1" s="1"/>
      <c r="C1" s="1"/>
    </row>
    <row r="3" spans="1:5" ht="15">
      <c r="A3" t="s">
        <v>17</v>
      </c>
      <c r="B3">
        <v>4186</v>
      </c>
      <c r="C3" t="s">
        <v>52</v>
      </c>
      <c r="E3" s="1" t="s">
        <v>33</v>
      </c>
    </row>
    <row r="4" spans="1:5" ht="15">
      <c r="A4" t="s">
        <v>9</v>
      </c>
      <c r="B4">
        <v>200</v>
      </c>
      <c r="C4" t="s">
        <v>53</v>
      </c>
      <c r="E4" t="s">
        <v>98</v>
      </c>
    </row>
    <row r="5" spans="1:5" ht="15">
      <c r="A5" t="s">
        <v>30</v>
      </c>
      <c r="B5">
        <v>293</v>
      </c>
      <c r="C5" t="s">
        <v>60</v>
      </c>
      <c r="E5" t="s">
        <v>99</v>
      </c>
    </row>
    <row r="6" spans="1:5" ht="15">
      <c r="A6" t="s">
        <v>47</v>
      </c>
      <c r="B6">
        <f>273+15</f>
        <v>288</v>
      </c>
      <c r="C6" t="s">
        <v>60</v>
      </c>
      <c r="E6" t="s">
        <v>100</v>
      </c>
    </row>
    <row r="7" spans="1:3" ht="15">
      <c r="A7" t="s">
        <v>71</v>
      </c>
      <c r="B7">
        <v>313</v>
      </c>
      <c r="C7" t="s">
        <v>60</v>
      </c>
    </row>
    <row r="8" spans="1:5" ht="15">
      <c r="A8" t="s">
        <v>16</v>
      </c>
      <c r="B8">
        <f>B13*B3</f>
        <v>11566.755200000001</v>
      </c>
      <c r="E8" t="s">
        <v>101</v>
      </c>
    </row>
    <row r="9" spans="1:3" ht="15">
      <c r="A9" t="s">
        <v>94</v>
      </c>
      <c r="B9">
        <v>0.2</v>
      </c>
      <c r="C9" t="s">
        <v>4</v>
      </c>
    </row>
    <row r="10" spans="1:5" ht="15">
      <c r="A10" t="s">
        <v>51</v>
      </c>
      <c r="B10">
        <v>0.2</v>
      </c>
      <c r="C10" t="s">
        <v>4</v>
      </c>
      <c r="E10" t="s">
        <v>44</v>
      </c>
    </row>
    <row r="11" spans="1:5" ht="15">
      <c r="A11" t="s">
        <v>1</v>
      </c>
      <c r="B11">
        <f>2*3.14*B9^2/4+3.14*B9*B10</f>
        <v>0.1884</v>
      </c>
      <c r="C11" t="s">
        <v>5</v>
      </c>
      <c r="E11" t="s">
        <v>43</v>
      </c>
    </row>
    <row r="12" spans="1:3" ht="15">
      <c r="A12" t="s">
        <v>6</v>
      </c>
      <c r="B12">
        <f>3.14*(B9-B14*2)^2/4*B10-2*3.14*B9^2/4*B14</f>
        <v>0.0027632000000000004</v>
      </c>
      <c r="C12" t="s">
        <v>7</v>
      </c>
    </row>
    <row r="13" spans="1:3" ht="15">
      <c r="A13" t="s">
        <v>4</v>
      </c>
      <c r="B13">
        <f>1000*B12</f>
        <v>2.7632000000000003</v>
      </c>
      <c r="C13" t="s">
        <v>8</v>
      </c>
    </row>
    <row r="14" spans="1:3" ht="15">
      <c r="A14" t="s">
        <v>66</v>
      </c>
      <c r="B14">
        <v>0.02</v>
      </c>
      <c r="C14" t="s">
        <v>4</v>
      </c>
    </row>
    <row r="15" spans="1:3" ht="15">
      <c r="A15" t="s">
        <v>67</v>
      </c>
      <c r="B15">
        <v>0.04</v>
      </c>
      <c r="C15" t="s">
        <v>68</v>
      </c>
    </row>
    <row r="16" spans="1:5" ht="15">
      <c r="A16" t="s">
        <v>29</v>
      </c>
      <c r="B16">
        <f>B14/(B11*B15)+1/(B11*20)+1/(B11*400)</f>
        <v>2.9325902335456475</v>
      </c>
      <c r="C16" t="s">
        <v>54</v>
      </c>
      <c r="D16" t="s">
        <v>58</v>
      </c>
      <c r="E16">
        <f>1/(B16*B11)</f>
        <v>1.8099547511312217</v>
      </c>
    </row>
    <row r="18" spans="1:3" ht="15.75" thickBot="1">
      <c r="A18" t="s">
        <v>38</v>
      </c>
      <c r="B18">
        <v>30</v>
      </c>
      <c r="C18" t="s">
        <v>55</v>
      </c>
    </row>
    <row r="19" spans="1:9" ht="9.75" customHeight="1" thickBot="1">
      <c r="A19" s="39"/>
      <c r="B19" s="39"/>
      <c r="C19" s="39"/>
      <c r="D19" s="40" t="s">
        <v>95</v>
      </c>
      <c r="E19" s="42"/>
      <c r="F19" s="40" t="s">
        <v>96</v>
      </c>
      <c r="G19" s="41"/>
      <c r="H19" s="41"/>
      <c r="I19" s="42"/>
    </row>
    <row r="20" spans="1:9" ht="9.75" customHeight="1">
      <c r="A20" s="43" t="s">
        <v>27</v>
      </c>
      <c r="B20" s="44" t="s">
        <v>48</v>
      </c>
      <c r="C20" s="44" t="s">
        <v>46</v>
      </c>
      <c r="D20" s="44" t="s">
        <v>12</v>
      </c>
      <c r="E20" s="46" t="s">
        <v>13</v>
      </c>
      <c r="F20" s="43" t="s">
        <v>20</v>
      </c>
      <c r="G20" s="43" t="s">
        <v>20</v>
      </c>
      <c r="H20" s="45" t="s">
        <v>9</v>
      </c>
      <c r="I20" s="46" t="s">
        <v>41</v>
      </c>
    </row>
    <row r="21" spans="1:11" ht="9.75" customHeight="1">
      <c r="A21" s="60">
        <v>0</v>
      </c>
      <c r="B21" s="48">
        <f>A21/60</f>
        <v>0</v>
      </c>
      <c r="C21" s="60">
        <f>A21/3600</f>
        <v>0</v>
      </c>
      <c r="D21" s="48">
        <f>$B$5+$B$4*(1-EXP(-A21/($B$16*$B$8)))</f>
        <v>293</v>
      </c>
      <c r="E21" s="48">
        <f>D21-273</f>
        <v>20</v>
      </c>
      <c r="F21" s="48">
        <v>293</v>
      </c>
      <c r="G21" s="48">
        <f>F21-273</f>
        <v>20</v>
      </c>
      <c r="H21" s="48">
        <f>IF(F21&lt;$B$7,$B$4,0)</f>
        <v>200</v>
      </c>
      <c r="I21" s="64">
        <f>(H21-(F21-$B$5)/$B$16)/$B$8</f>
        <v>0.017290933934522967</v>
      </c>
      <c r="K21" s="32"/>
    </row>
    <row r="22" spans="1:9" ht="9.75" customHeight="1">
      <c r="A22" s="60">
        <f>B18</f>
        <v>30</v>
      </c>
      <c r="B22" s="48">
        <f aca="true" t="shared" si="0" ref="B22:B60">A22/60</f>
        <v>0.5</v>
      </c>
      <c r="C22" s="60">
        <f aca="true" t="shared" si="1" ref="C22:C60">A22/3600</f>
        <v>0.008333333333333333</v>
      </c>
      <c r="D22" s="48">
        <f aca="true" t="shared" si="2" ref="D22:D60">$B$5+$B$16*$B$4*(1-EXP(-A22/($B$16*$B$8)))</f>
        <v>293.5184986990492</v>
      </c>
      <c r="E22" s="48">
        <f aca="true" t="shared" si="3" ref="E22:E60">D22-273</f>
        <v>20.51849869904919</v>
      </c>
      <c r="F22" s="48">
        <f>F21+I21*$B$18</f>
        <v>293.5187280180357</v>
      </c>
      <c r="G22" s="48">
        <f aca="true" t="shared" si="4" ref="G22:G60">F22-273</f>
        <v>20.518728018035688</v>
      </c>
      <c r="H22" s="48">
        <f>IF(F22&lt;$B$7,$B$4,0)</f>
        <v>200</v>
      </c>
      <c r="I22" s="64">
        <f>(H22-(F22-$B$5)/$B$16)/$B$8</f>
        <v>0.01727564149477594</v>
      </c>
    </row>
    <row r="23" spans="1:9" ht="9.75" customHeight="1">
      <c r="A23" s="60">
        <f aca="true" t="shared" si="5" ref="A23:A60">A22+$B$18</f>
        <v>60</v>
      </c>
      <c r="B23" s="48">
        <f t="shared" si="0"/>
        <v>1</v>
      </c>
      <c r="C23" s="60">
        <f t="shared" si="1"/>
        <v>0.016666666666666666</v>
      </c>
      <c r="D23" s="48">
        <f t="shared" si="2"/>
        <v>294.0365390304447</v>
      </c>
      <c r="E23" s="48">
        <f t="shared" si="3"/>
        <v>21.036539030444715</v>
      </c>
      <c r="F23" s="48">
        <f aca="true" t="shared" si="6" ref="F23:F60">F22+I22*$B$18</f>
        <v>294.03699726287897</v>
      </c>
      <c r="G23" s="48">
        <f t="shared" si="4"/>
        <v>21.03699726287897</v>
      </c>
      <c r="H23" s="48">
        <f aca="true" t="shared" si="7" ref="H23:H72">IF(F23&lt;$B$7,$B$4,0)</f>
        <v>200</v>
      </c>
      <c r="I23" s="64">
        <f aca="true" t="shared" si="8" ref="I23:I72">(H23-(F23-$B$5)/$B$16)/$B$8</f>
        <v>0.017260362579961365</v>
      </c>
    </row>
    <row r="24" spans="1:9" ht="9.75" customHeight="1">
      <c r="A24" s="60">
        <f t="shared" si="5"/>
        <v>90</v>
      </c>
      <c r="B24" s="48">
        <f t="shared" si="0"/>
        <v>1.5</v>
      </c>
      <c r="C24" s="60">
        <f t="shared" si="1"/>
        <v>0.025</v>
      </c>
      <c r="D24" s="48">
        <f t="shared" si="2"/>
        <v>294.5541213993966</v>
      </c>
      <c r="E24" s="48">
        <f t="shared" si="3"/>
        <v>21.554121399396593</v>
      </c>
      <c r="F24" s="48">
        <f t="shared" si="6"/>
        <v>294.5548081402778</v>
      </c>
      <c r="G24" s="48">
        <f t="shared" si="4"/>
        <v>21.554808140277828</v>
      </c>
      <c r="H24" s="48">
        <f t="shared" si="7"/>
        <v>200</v>
      </c>
      <c r="I24" s="64">
        <f t="shared" si="8"/>
        <v>0.01724509717811752</v>
      </c>
    </row>
    <row r="25" spans="1:9" ht="9.75" customHeight="1">
      <c r="A25" s="60">
        <f t="shared" si="5"/>
        <v>120</v>
      </c>
      <c r="B25" s="48">
        <f t="shared" si="0"/>
        <v>2</v>
      </c>
      <c r="C25" s="60">
        <f t="shared" si="1"/>
        <v>0.03333333333333333</v>
      </c>
      <c r="D25" s="48">
        <f t="shared" si="2"/>
        <v>295.0712462107568</v>
      </c>
      <c r="E25" s="48">
        <f t="shared" si="3"/>
        <v>22.071246210756783</v>
      </c>
      <c r="F25" s="48">
        <f t="shared" si="6"/>
        <v>295.07216105562134</v>
      </c>
      <c r="G25" s="48">
        <f t="shared" si="4"/>
        <v>22.072161055621336</v>
      </c>
      <c r="H25" s="48">
        <f t="shared" si="7"/>
        <v>200</v>
      </c>
      <c r="I25" s="64">
        <f t="shared" si="8"/>
        <v>0.01722984527729328</v>
      </c>
    </row>
    <row r="26" spans="1:9" ht="9.75" customHeight="1">
      <c r="A26" s="60">
        <f t="shared" si="5"/>
        <v>150</v>
      </c>
      <c r="B26" s="48">
        <f t="shared" si="0"/>
        <v>2.5</v>
      </c>
      <c r="C26" s="60">
        <f t="shared" si="1"/>
        <v>0.041666666666666664</v>
      </c>
      <c r="D26" s="48">
        <f t="shared" si="2"/>
        <v>295.58791386901925</v>
      </c>
      <c r="E26" s="48">
        <f t="shared" si="3"/>
        <v>22.587913869019246</v>
      </c>
      <c r="F26" s="48">
        <f t="shared" si="6"/>
        <v>295.5890564139401</v>
      </c>
      <c r="G26" s="48">
        <f t="shared" si="4"/>
        <v>22.589056413940114</v>
      </c>
      <c r="H26" s="48">
        <f t="shared" si="7"/>
        <v>200</v>
      </c>
      <c r="I26" s="64">
        <f t="shared" si="8"/>
        <v>0.017214606865548068</v>
      </c>
    </row>
    <row r="27" spans="1:9" ht="9.75" customHeight="1">
      <c r="A27" s="60">
        <f t="shared" si="5"/>
        <v>180</v>
      </c>
      <c r="B27" s="48">
        <f t="shared" si="0"/>
        <v>3</v>
      </c>
      <c r="C27" s="60">
        <f t="shared" si="1"/>
        <v>0.05</v>
      </c>
      <c r="D27" s="48">
        <f t="shared" si="2"/>
        <v>296.10412477832034</v>
      </c>
      <c r="E27" s="48">
        <f t="shared" si="3"/>
        <v>23.10412477832034</v>
      </c>
      <c r="F27" s="48">
        <f t="shared" si="6"/>
        <v>296.10549461990655</v>
      </c>
      <c r="G27" s="48">
        <f t="shared" si="4"/>
        <v>23.10549461990655</v>
      </c>
      <c r="H27" s="48">
        <f t="shared" si="7"/>
        <v>200</v>
      </c>
      <c r="I27" s="64">
        <f t="shared" si="8"/>
        <v>0.017199381930951878</v>
      </c>
    </row>
    <row r="28" spans="1:9" ht="9.75" customHeight="1">
      <c r="A28" s="60">
        <f t="shared" si="5"/>
        <v>210</v>
      </c>
      <c r="B28" s="48">
        <f t="shared" si="0"/>
        <v>3.5</v>
      </c>
      <c r="C28" s="60">
        <f t="shared" si="1"/>
        <v>0.058333333333333334</v>
      </c>
      <c r="D28" s="48">
        <f t="shared" si="2"/>
        <v>296.6198793424392</v>
      </c>
      <c r="E28" s="48">
        <f t="shared" si="3"/>
        <v>23.61987934243922</v>
      </c>
      <c r="F28" s="48">
        <f t="shared" si="6"/>
        <v>296.6214760778351</v>
      </c>
      <c r="G28" s="48">
        <f t="shared" si="4"/>
        <v>23.621476077835098</v>
      </c>
      <c r="H28" s="48">
        <f t="shared" si="7"/>
        <v>200</v>
      </c>
      <c r="I28" s="64">
        <f t="shared" si="8"/>
        <v>0.01718417046158527</v>
      </c>
    </row>
    <row r="29" spans="1:9" ht="9.75" customHeight="1">
      <c r="A29" s="65">
        <f t="shared" si="5"/>
        <v>240</v>
      </c>
      <c r="B29" s="53">
        <f t="shared" si="0"/>
        <v>4</v>
      </c>
      <c r="C29" s="65">
        <f t="shared" si="1"/>
        <v>0.06666666666666667</v>
      </c>
      <c r="D29" s="53">
        <f t="shared" si="2"/>
        <v>297.135177964798</v>
      </c>
      <c r="E29" s="53">
        <f t="shared" si="3"/>
        <v>24.135177964798004</v>
      </c>
      <c r="F29" s="48">
        <f t="shared" si="6"/>
        <v>297.13700119168266</v>
      </c>
      <c r="G29" s="53">
        <f t="shared" si="4"/>
        <v>24.137001191682657</v>
      </c>
      <c r="H29" s="48">
        <f t="shared" si="7"/>
        <v>200</v>
      </c>
      <c r="I29" s="64">
        <f t="shared" si="8"/>
        <v>0.017168972445539315</v>
      </c>
    </row>
    <row r="30" spans="1:9" ht="9.75" customHeight="1">
      <c r="A30" s="60">
        <f t="shared" si="5"/>
        <v>270</v>
      </c>
      <c r="B30" s="48">
        <f t="shared" si="0"/>
        <v>4.5</v>
      </c>
      <c r="C30" s="60">
        <f t="shared" si="1"/>
        <v>0.075</v>
      </c>
      <c r="D30" s="48">
        <f t="shared" si="2"/>
        <v>297.6500210484623</v>
      </c>
      <c r="E30" s="48">
        <f t="shared" si="3"/>
        <v>24.650021048462293</v>
      </c>
      <c r="F30" s="48">
        <f t="shared" si="6"/>
        <v>297.6520703650488</v>
      </c>
      <c r="G30" s="48">
        <f t="shared" si="4"/>
        <v>24.652070365048814</v>
      </c>
      <c r="H30" s="48">
        <f t="shared" si="7"/>
        <v>200</v>
      </c>
      <c r="I30" s="64">
        <f t="shared" si="8"/>
        <v>0.017153787870915645</v>
      </c>
    </row>
    <row r="31" spans="1:9" ht="9.75" customHeight="1">
      <c r="A31" s="60">
        <f t="shared" si="5"/>
        <v>300</v>
      </c>
      <c r="B31" s="48">
        <f t="shared" si="0"/>
        <v>5</v>
      </c>
      <c r="C31" s="60">
        <f t="shared" si="1"/>
        <v>0.08333333333333333</v>
      </c>
      <c r="D31" s="48">
        <f t="shared" si="2"/>
        <v>298.1644089961413</v>
      </c>
      <c r="E31" s="48">
        <f t="shared" si="3"/>
        <v>25.164408996141276</v>
      </c>
      <c r="F31" s="48">
        <f t="shared" si="6"/>
        <v>298.1666840011763</v>
      </c>
      <c r="G31" s="48">
        <f t="shared" si="4"/>
        <v>25.166684001176293</v>
      </c>
      <c r="H31" s="48">
        <f t="shared" si="7"/>
        <v>200</v>
      </c>
      <c r="I31" s="64">
        <f t="shared" si="8"/>
        <v>0.0171386167258264</v>
      </c>
    </row>
    <row r="32" spans="1:9" ht="9.75" customHeight="1">
      <c r="A32" s="60">
        <f t="shared" si="5"/>
        <v>330</v>
      </c>
      <c r="B32" s="48">
        <f t="shared" si="0"/>
        <v>5.5</v>
      </c>
      <c r="C32" s="60">
        <f t="shared" si="1"/>
        <v>0.09166666666666666</v>
      </c>
      <c r="D32" s="48">
        <f t="shared" si="2"/>
        <v>298.67834221018813</v>
      </c>
      <c r="E32" s="48">
        <f t="shared" si="3"/>
        <v>25.678342210188134</v>
      </c>
      <c r="F32" s="48">
        <f t="shared" si="6"/>
        <v>298.68084250295107</v>
      </c>
      <c r="G32" s="48">
        <f t="shared" si="4"/>
        <v>25.680842502951066</v>
      </c>
      <c r="H32" s="48">
        <f t="shared" si="7"/>
        <v>200</v>
      </c>
      <c r="I32" s="64">
        <f t="shared" si="8"/>
        <v>0.017123458998394236</v>
      </c>
    </row>
    <row r="33" spans="1:9" ht="9.75" customHeight="1">
      <c r="A33" s="60">
        <f t="shared" si="5"/>
        <v>360</v>
      </c>
      <c r="B33" s="48">
        <f t="shared" si="0"/>
        <v>6</v>
      </c>
      <c r="C33" s="60">
        <f t="shared" si="1"/>
        <v>0.1</v>
      </c>
      <c r="D33" s="48">
        <f t="shared" si="2"/>
        <v>299.1918210926003</v>
      </c>
      <c r="E33" s="48">
        <f t="shared" si="3"/>
        <v>26.19182109260032</v>
      </c>
      <c r="F33" s="48">
        <f t="shared" si="6"/>
        <v>299.19454627290287</v>
      </c>
      <c r="G33" s="48">
        <f t="shared" si="4"/>
        <v>26.19454627290287</v>
      </c>
      <c r="H33" s="48">
        <f t="shared" si="7"/>
        <v>200</v>
      </c>
      <c r="I33" s="64">
        <f t="shared" si="8"/>
        <v>0.017108314676752324</v>
      </c>
    </row>
    <row r="34" spans="1:9" ht="9.75" customHeight="1">
      <c r="A34" s="60">
        <f t="shared" si="5"/>
        <v>390</v>
      </c>
      <c r="B34" s="48">
        <f t="shared" si="0"/>
        <v>6.5</v>
      </c>
      <c r="C34" s="60">
        <f t="shared" si="1"/>
        <v>0.10833333333333334</v>
      </c>
      <c r="D34" s="48">
        <f t="shared" si="2"/>
        <v>299.70484604502013</v>
      </c>
      <c r="E34" s="48">
        <f t="shared" si="3"/>
        <v>26.704846045020133</v>
      </c>
      <c r="F34" s="48">
        <f t="shared" si="6"/>
        <v>299.7077957132054</v>
      </c>
      <c r="G34" s="48">
        <f t="shared" si="4"/>
        <v>26.707795713205428</v>
      </c>
      <c r="H34" s="48">
        <f t="shared" si="7"/>
        <v>200</v>
      </c>
      <c r="I34" s="64">
        <f t="shared" si="8"/>
        <v>0.017093183749044307</v>
      </c>
    </row>
    <row r="35" spans="1:9" ht="9.75" customHeight="1">
      <c r="A35" s="65">
        <f t="shared" si="5"/>
        <v>420</v>
      </c>
      <c r="B35" s="53">
        <f t="shared" si="0"/>
        <v>7</v>
      </c>
      <c r="C35" s="65">
        <f t="shared" si="1"/>
        <v>0.11666666666666667</v>
      </c>
      <c r="D35" s="53">
        <f t="shared" si="2"/>
        <v>300.21741746873454</v>
      </c>
      <c r="E35" s="53">
        <f t="shared" si="3"/>
        <v>27.21741746873454</v>
      </c>
      <c r="F35" s="48">
        <f t="shared" si="6"/>
        <v>300.22059122567674</v>
      </c>
      <c r="G35" s="53">
        <f t="shared" si="4"/>
        <v>27.220591225676742</v>
      </c>
      <c r="H35" s="48">
        <f t="shared" si="7"/>
        <v>200</v>
      </c>
      <c r="I35" s="64">
        <f t="shared" si="8"/>
        <v>0.017078066203424336</v>
      </c>
    </row>
    <row r="36" spans="1:9" ht="9.75" customHeight="1">
      <c r="A36" s="65">
        <f t="shared" si="5"/>
        <v>450</v>
      </c>
      <c r="B36" s="53">
        <f t="shared" si="0"/>
        <v>7.5</v>
      </c>
      <c r="C36" s="65">
        <f t="shared" si="1"/>
        <v>0.125</v>
      </c>
      <c r="D36" s="53">
        <f t="shared" si="2"/>
        <v>300.72953576467586</v>
      </c>
      <c r="E36" s="53">
        <f t="shared" si="3"/>
        <v>27.72953576467586</v>
      </c>
      <c r="F36" s="48">
        <f t="shared" si="6"/>
        <v>300.7329332117795</v>
      </c>
      <c r="G36" s="53">
        <f t="shared" si="4"/>
        <v>27.732933211779482</v>
      </c>
      <c r="H36" s="48">
        <f t="shared" si="7"/>
        <v>200</v>
      </c>
      <c r="I36" s="64">
        <f t="shared" si="8"/>
        <v>0.01706296202805703</v>
      </c>
    </row>
    <row r="37" spans="1:9" ht="9.75" customHeight="1">
      <c r="A37" s="60">
        <f t="shared" si="5"/>
        <v>480</v>
      </c>
      <c r="B37" s="48">
        <f t="shared" si="0"/>
        <v>8</v>
      </c>
      <c r="C37" s="60">
        <f t="shared" si="1"/>
        <v>0.13333333333333333</v>
      </c>
      <c r="D37" s="48">
        <f t="shared" si="2"/>
        <v>301.24120133342205</v>
      </c>
      <c r="E37" s="48">
        <f t="shared" si="3"/>
        <v>28.241201333422055</v>
      </c>
      <c r="F37" s="48">
        <f t="shared" si="6"/>
        <v>301.2448220726212</v>
      </c>
      <c r="G37" s="48">
        <f t="shared" si="4"/>
        <v>28.24482207262122</v>
      </c>
      <c r="H37" s="48">
        <f t="shared" si="7"/>
        <v>200</v>
      </c>
      <c r="I37" s="64">
        <f t="shared" si="8"/>
        <v>0.017047871211117473</v>
      </c>
    </row>
    <row r="38" spans="1:9" ht="9.75" customHeight="1">
      <c r="A38" s="60">
        <f t="shared" si="5"/>
        <v>510</v>
      </c>
      <c r="B38" s="48">
        <f t="shared" si="0"/>
        <v>8.5</v>
      </c>
      <c r="C38" s="60">
        <f t="shared" si="1"/>
        <v>0.14166666666666666</v>
      </c>
      <c r="D38" s="48">
        <f t="shared" si="2"/>
        <v>301.75241457519684</v>
      </c>
      <c r="E38" s="48">
        <f t="shared" si="3"/>
        <v>28.752414575196838</v>
      </c>
      <c r="F38" s="48">
        <f t="shared" si="6"/>
        <v>301.75625820895476</v>
      </c>
      <c r="G38" s="48">
        <f t="shared" si="4"/>
        <v>28.756258208954762</v>
      </c>
      <c r="H38" s="48">
        <f t="shared" si="7"/>
        <v>200</v>
      </c>
      <c r="I38" s="64">
        <f t="shared" si="8"/>
        <v>0.017032793740791217</v>
      </c>
    </row>
    <row r="39" spans="1:9" ht="9.75" customHeight="1">
      <c r="A39" s="60">
        <f t="shared" si="5"/>
        <v>540</v>
      </c>
      <c r="B39" s="48">
        <f t="shared" si="0"/>
        <v>9</v>
      </c>
      <c r="C39" s="60">
        <f t="shared" si="1"/>
        <v>0.15</v>
      </c>
      <c r="D39" s="48">
        <f t="shared" si="2"/>
        <v>302.2631758898701</v>
      </c>
      <c r="E39" s="48">
        <f t="shared" si="3"/>
        <v>29.263175889870126</v>
      </c>
      <c r="F39" s="48">
        <f t="shared" si="6"/>
        <v>302.2672420211785</v>
      </c>
      <c r="G39" s="48">
        <f t="shared" si="4"/>
        <v>29.267242021178504</v>
      </c>
      <c r="H39" s="48">
        <f t="shared" si="7"/>
        <v>200</v>
      </c>
      <c r="I39" s="64">
        <f t="shared" si="8"/>
        <v>0.017017729605274253</v>
      </c>
    </row>
    <row r="40" spans="1:9" ht="9.75" customHeight="1">
      <c r="A40" s="65">
        <f t="shared" si="5"/>
        <v>570</v>
      </c>
      <c r="B40" s="53">
        <f t="shared" si="0"/>
        <v>9.5</v>
      </c>
      <c r="C40" s="65">
        <f t="shared" si="1"/>
        <v>0.15833333333333333</v>
      </c>
      <c r="D40" s="53">
        <f t="shared" si="2"/>
        <v>302.7734856769585</v>
      </c>
      <c r="E40" s="53">
        <f t="shared" si="3"/>
        <v>29.7734856769585</v>
      </c>
      <c r="F40" s="53">
        <f t="shared" si="6"/>
        <v>302.77777390933676</v>
      </c>
      <c r="G40" s="53">
        <f t="shared" si="4"/>
        <v>29.77777390933676</v>
      </c>
      <c r="H40" s="48">
        <f t="shared" si="7"/>
        <v>200</v>
      </c>
      <c r="I40" s="64">
        <f t="shared" si="8"/>
        <v>0.017002678792773014</v>
      </c>
    </row>
    <row r="41" spans="1:9" ht="9.75" customHeight="1">
      <c r="A41" s="60">
        <f t="shared" si="5"/>
        <v>600</v>
      </c>
      <c r="B41" s="48">
        <f t="shared" si="0"/>
        <v>10</v>
      </c>
      <c r="C41" s="60">
        <f t="shared" si="1"/>
        <v>0.16666666666666666</v>
      </c>
      <c r="D41" s="48">
        <f t="shared" si="2"/>
        <v>303.2833443356251</v>
      </c>
      <c r="E41" s="48">
        <f t="shared" si="3"/>
        <v>30.283344335625088</v>
      </c>
      <c r="F41" s="48">
        <f t="shared" si="6"/>
        <v>303.28785427311993</v>
      </c>
      <c r="G41" s="48">
        <f t="shared" si="4"/>
        <v>30.287854273119933</v>
      </c>
      <c r="H41" s="48">
        <f t="shared" si="7"/>
        <v>200</v>
      </c>
      <c r="I41" s="64">
        <f t="shared" si="8"/>
        <v>0.01698764129150437</v>
      </c>
    </row>
    <row r="42" spans="1:9" ht="9.75" customHeight="1">
      <c r="A42" s="60">
        <f t="shared" si="5"/>
        <v>630</v>
      </c>
      <c r="B42" s="48">
        <f t="shared" si="0"/>
        <v>10.5</v>
      </c>
      <c r="C42" s="60">
        <f t="shared" si="1"/>
        <v>0.175</v>
      </c>
      <c r="D42" s="48">
        <f t="shared" si="2"/>
        <v>303.79275226468036</v>
      </c>
      <c r="E42" s="48">
        <f t="shared" si="3"/>
        <v>30.79275226468036</v>
      </c>
      <c r="F42" s="48">
        <f t="shared" si="6"/>
        <v>303.79748351186504</v>
      </c>
      <c r="G42" s="48">
        <f t="shared" si="4"/>
        <v>30.79748351186504</v>
      </c>
      <c r="H42" s="48">
        <f t="shared" si="7"/>
        <v>200</v>
      </c>
      <c r="I42" s="64">
        <f t="shared" si="8"/>
        <v>0.0169726170896956</v>
      </c>
    </row>
    <row r="43" spans="1:9" ht="9.75" customHeight="1">
      <c r="A43" s="60">
        <f t="shared" si="5"/>
        <v>660</v>
      </c>
      <c r="B43" s="48">
        <f t="shared" si="0"/>
        <v>11</v>
      </c>
      <c r="C43" s="60">
        <f t="shared" si="1"/>
        <v>0.18333333333333332</v>
      </c>
      <c r="D43" s="48">
        <f t="shared" si="2"/>
        <v>304.30170986258224</v>
      </c>
      <c r="E43" s="48">
        <f t="shared" si="3"/>
        <v>31.301709862582243</v>
      </c>
      <c r="F43" s="48">
        <f t="shared" si="6"/>
        <v>304.3066620245559</v>
      </c>
      <c r="G43" s="48">
        <f t="shared" si="4"/>
        <v>31.30666202455592</v>
      </c>
      <c r="H43" s="48">
        <f t="shared" si="7"/>
        <v>200</v>
      </c>
      <c r="I43" s="64">
        <f t="shared" si="8"/>
        <v>0.016957606175584405</v>
      </c>
    </row>
    <row r="44" spans="1:9" ht="9.75" customHeight="1">
      <c r="A44" s="60">
        <f t="shared" si="5"/>
        <v>690</v>
      </c>
      <c r="B44" s="48">
        <f t="shared" si="0"/>
        <v>11.5</v>
      </c>
      <c r="C44" s="60">
        <f t="shared" si="1"/>
        <v>0.19166666666666668</v>
      </c>
      <c r="D44" s="48">
        <f t="shared" si="2"/>
        <v>304.8102175274362</v>
      </c>
      <c r="E44" s="48">
        <f t="shared" si="3"/>
        <v>31.81021752743618</v>
      </c>
      <c r="F44" s="48">
        <f t="shared" si="6"/>
        <v>304.8153902098235</v>
      </c>
      <c r="G44" s="48">
        <f t="shared" si="4"/>
        <v>31.815390209823477</v>
      </c>
      <c r="H44" s="48">
        <f t="shared" si="7"/>
        <v>200</v>
      </c>
      <c r="I44" s="64">
        <f t="shared" si="8"/>
        <v>0.016942608537418885</v>
      </c>
    </row>
    <row r="45" spans="1:9" ht="9.75" customHeight="1">
      <c r="A45" s="60">
        <f t="shared" si="5"/>
        <v>720</v>
      </c>
      <c r="B45" s="48">
        <f t="shared" si="0"/>
        <v>12</v>
      </c>
      <c r="C45" s="60">
        <f t="shared" si="1"/>
        <v>0.2</v>
      </c>
      <c r="D45" s="48">
        <f t="shared" si="2"/>
        <v>305.31827565699604</v>
      </c>
      <c r="E45" s="48">
        <f t="shared" si="3"/>
        <v>32.318275656996036</v>
      </c>
      <c r="F45" s="48">
        <f t="shared" si="6"/>
        <v>305.32366846594607</v>
      </c>
      <c r="G45" s="48">
        <f t="shared" si="4"/>
        <v>32.32366846594607</v>
      </c>
      <c r="H45" s="48">
        <f t="shared" si="7"/>
        <v>200</v>
      </c>
      <c r="I45" s="64">
        <f t="shared" si="8"/>
        <v>0.016927624163457534</v>
      </c>
    </row>
    <row r="46" spans="1:9" ht="9.75" customHeight="1">
      <c r="A46" s="60">
        <f t="shared" si="5"/>
        <v>750</v>
      </c>
      <c r="B46" s="48">
        <f t="shared" si="0"/>
        <v>12.5</v>
      </c>
      <c r="C46" s="60">
        <f t="shared" si="1"/>
        <v>0.20833333333333334</v>
      </c>
      <c r="D46" s="48">
        <f t="shared" si="2"/>
        <v>305.8258846486636</v>
      </c>
      <c r="E46" s="48">
        <f t="shared" si="3"/>
        <v>32.82588464866359</v>
      </c>
      <c r="F46" s="48">
        <f t="shared" si="6"/>
        <v>305.8314971908498</v>
      </c>
      <c r="G46" s="48">
        <f t="shared" si="4"/>
        <v>32.8314971908498</v>
      </c>
      <c r="H46" s="48">
        <f t="shared" si="7"/>
        <v>200</v>
      </c>
      <c r="I46" s="64">
        <f t="shared" si="8"/>
        <v>0.016912653041969233</v>
      </c>
    </row>
    <row r="47" spans="1:9" ht="9.75" customHeight="1">
      <c r="A47" s="60">
        <f t="shared" si="5"/>
        <v>780</v>
      </c>
      <c r="B47" s="48">
        <f t="shared" si="0"/>
        <v>13</v>
      </c>
      <c r="C47" s="60">
        <f t="shared" si="1"/>
        <v>0.21666666666666667</v>
      </c>
      <c r="D47" s="48">
        <f t="shared" si="2"/>
        <v>306.3330448994898</v>
      </c>
      <c r="E47" s="48">
        <f t="shared" si="3"/>
        <v>33.33304489948978</v>
      </c>
      <c r="F47" s="48">
        <f t="shared" si="6"/>
        <v>306.33887678210885</v>
      </c>
      <c r="G47" s="48">
        <f t="shared" si="4"/>
        <v>33.338876782108855</v>
      </c>
      <c r="H47" s="48">
        <f t="shared" si="7"/>
        <v>200</v>
      </c>
      <c r="I47" s="64">
        <f t="shared" si="8"/>
        <v>0.016897695161233236</v>
      </c>
    </row>
    <row r="48" spans="1:9" ht="9.75" customHeight="1">
      <c r="A48" s="60">
        <f t="shared" si="5"/>
        <v>810</v>
      </c>
      <c r="B48" s="48">
        <f t="shared" si="0"/>
        <v>13.5</v>
      </c>
      <c r="C48" s="60">
        <f t="shared" si="1"/>
        <v>0.225</v>
      </c>
      <c r="D48" s="48">
        <f t="shared" si="2"/>
        <v>306.8397568061742</v>
      </c>
      <c r="E48" s="48">
        <f t="shared" si="3"/>
        <v>33.839756806174194</v>
      </c>
      <c r="F48" s="48">
        <f t="shared" si="6"/>
        <v>306.84580763694584</v>
      </c>
      <c r="G48" s="48">
        <f t="shared" si="4"/>
        <v>33.845807636945835</v>
      </c>
      <c r="H48" s="48">
        <f t="shared" si="7"/>
        <v>200</v>
      </c>
      <c r="I48" s="64">
        <f t="shared" si="8"/>
        <v>0.01688275050953916</v>
      </c>
    </row>
    <row r="49" spans="1:9" ht="9.75" customHeight="1">
      <c r="A49" s="60">
        <f t="shared" si="5"/>
        <v>840</v>
      </c>
      <c r="B49" s="48">
        <f t="shared" si="0"/>
        <v>14</v>
      </c>
      <c r="C49" s="60">
        <f t="shared" si="1"/>
        <v>0.23333333333333334</v>
      </c>
      <c r="D49" s="48">
        <f t="shared" si="2"/>
        <v>307.34602076506593</v>
      </c>
      <c r="E49" s="48">
        <f t="shared" si="3"/>
        <v>34.34602076506593</v>
      </c>
      <c r="F49" s="48">
        <f t="shared" si="6"/>
        <v>307.352290152232</v>
      </c>
      <c r="G49" s="48">
        <f t="shared" si="4"/>
        <v>34.352290152232</v>
      </c>
      <c r="H49" s="48">
        <f t="shared" si="7"/>
        <v>200</v>
      </c>
      <c r="I49" s="64">
        <f t="shared" si="8"/>
        <v>0.016867819075186984</v>
      </c>
    </row>
    <row r="50" spans="1:9" ht="9.75" customHeight="1">
      <c r="A50" s="60">
        <f t="shared" si="5"/>
        <v>870</v>
      </c>
      <c r="B50" s="48">
        <f t="shared" si="0"/>
        <v>14.5</v>
      </c>
      <c r="C50" s="60">
        <f t="shared" si="1"/>
        <v>0.24166666666666667</v>
      </c>
      <c r="D50" s="48">
        <f t="shared" si="2"/>
        <v>307.8518371721636</v>
      </c>
      <c r="E50" s="48">
        <f t="shared" si="3"/>
        <v>34.851837172163584</v>
      </c>
      <c r="F50" s="48">
        <f t="shared" si="6"/>
        <v>307.8583247244876</v>
      </c>
      <c r="G50" s="48">
        <f t="shared" si="4"/>
        <v>34.8583247244876</v>
      </c>
      <c r="H50" s="48">
        <f t="shared" si="7"/>
        <v>200</v>
      </c>
      <c r="I50" s="64">
        <f t="shared" si="8"/>
        <v>0.01685290084648703</v>
      </c>
    </row>
    <row r="51" spans="1:9" ht="9.75" customHeight="1">
      <c r="A51" s="60">
        <f t="shared" si="5"/>
        <v>900</v>
      </c>
      <c r="B51" s="48">
        <f t="shared" si="0"/>
        <v>15</v>
      </c>
      <c r="C51" s="60">
        <f t="shared" si="1"/>
        <v>0.25</v>
      </c>
      <c r="D51" s="48">
        <f t="shared" si="2"/>
        <v>308.3572064231157</v>
      </c>
      <c r="E51" s="48">
        <f t="shared" si="3"/>
        <v>35.35720642311571</v>
      </c>
      <c r="F51" s="48">
        <f t="shared" si="6"/>
        <v>308.3639117498822</v>
      </c>
      <c r="G51" s="48">
        <f t="shared" si="4"/>
        <v>35.36391174988222</v>
      </c>
      <c r="H51" s="48">
        <f t="shared" si="7"/>
        <v>200</v>
      </c>
      <c r="I51" s="64">
        <f t="shared" si="8"/>
        <v>0.016837995811759966</v>
      </c>
    </row>
    <row r="52" spans="1:9" ht="9.75" customHeight="1">
      <c r="A52" s="60">
        <f t="shared" si="5"/>
        <v>930</v>
      </c>
      <c r="B52" s="48">
        <f t="shared" si="0"/>
        <v>15.5</v>
      </c>
      <c r="C52" s="60">
        <f t="shared" si="1"/>
        <v>0.25833333333333336</v>
      </c>
      <c r="D52" s="48">
        <f t="shared" si="2"/>
        <v>308.8621289132211</v>
      </c>
      <c r="E52" s="48">
        <f t="shared" si="3"/>
        <v>35.86212891322111</v>
      </c>
      <c r="F52" s="48">
        <f t="shared" si="6"/>
        <v>308.869051624235</v>
      </c>
      <c r="G52" s="48">
        <f t="shared" si="4"/>
        <v>35.869051624235</v>
      </c>
      <c r="H52" s="48">
        <f t="shared" si="7"/>
        <v>200</v>
      </c>
      <c r="I52" s="64">
        <f t="shared" si="8"/>
        <v>0.01682310395933678</v>
      </c>
    </row>
    <row r="53" spans="1:9" ht="9.75" customHeight="1">
      <c r="A53" s="60">
        <f t="shared" si="5"/>
        <v>960</v>
      </c>
      <c r="B53" s="48">
        <f t="shared" si="0"/>
        <v>16</v>
      </c>
      <c r="C53" s="60">
        <f t="shared" si="1"/>
        <v>0.26666666666666666</v>
      </c>
      <c r="D53" s="48">
        <f t="shared" si="2"/>
        <v>309.36660503742917</v>
      </c>
      <c r="E53" s="48">
        <f t="shared" si="3"/>
        <v>36.36660503742917</v>
      </c>
      <c r="F53" s="48">
        <f t="shared" si="6"/>
        <v>309.3737447430151</v>
      </c>
      <c r="G53" s="48">
        <f t="shared" si="4"/>
        <v>36.373744743015095</v>
      </c>
      <c r="H53" s="48">
        <f t="shared" si="7"/>
        <v>200</v>
      </c>
      <c r="I53" s="64">
        <f t="shared" si="8"/>
        <v>0.016808225277558788</v>
      </c>
    </row>
    <row r="54" spans="1:9" ht="9.75" customHeight="1">
      <c r="A54" s="60">
        <f t="shared" si="5"/>
        <v>990</v>
      </c>
      <c r="B54" s="48">
        <f t="shared" si="0"/>
        <v>16.5</v>
      </c>
      <c r="C54" s="60">
        <f t="shared" si="1"/>
        <v>0.275</v>
      </c>
      <c r="D54" s="48">
        <f t="shared" si="2"/>
        <v>309.87063519034007</v>
      </c>
      <c r="E54" s="48">
        <f t="shared" si="3"/>
        <v>36.87063519034007</v>
      </c>
      <c r="F54" s="48">
        <f t="shared" si="6"/>
        <v>309.87799150134185</v>
      </c>
      <c r="G54" s="48">
        <f t="shared" si="4"/>
        <v>36.87799150134185</v>
      </c>
      <c r="H54" s="48">
        <f t="shared" si="7"/>
        <v>200</v>
      </c>
      <c r="I54" s="64">
        <f t="shared" si="8"/>
        <v>0.016793359754777613</v>
      </c>
    </row>
    <row r="55" spans="1:9" ht="9.75" customHeight="1">
      <c r="A55" s="60">
        <f t="shared" si="5"/>
        <v>1020</v>
      </c>
      <c r="B55" s="48">
        <f t="shared" si="0"/>
        <v>17</v>
      </c>
      <c r="C55" s="60">
        <f t="shared" si="1"/>
        <v>0.2833333333333333</v>
      </c>
      <c r="D55" s="48">
        <f t="shared" si="2"/>
        <v>310.37421976620516</v>
      </c>
      <c r="E55" s="48">
        <f t="shared" si="3"/>
        <v>37.37421976620516</v>
      </c>
      <c r="F55" s="48">
        <f t="shared" si="6"/>
        <v>310.3817922939852</v>
      </c>
      <c r="G55" s="48">
        <f t="shared" si="4"/>
        <v>37.3817922939852</v>
      </c>
      <c r="H55" s="48">
        <f t="shared" si="7"/>
        <v>200</v>
      </c>
      <c r="I55" s="64">
        <f t="shared" si="8"/>
        <v>0.016778507379355177</v>
      </c>
    </row>
    <row r="56" spans="1:9" ht="9.75" customHeight="1">
      <c r="A56" s="60">
        <f t="shared" si="5"/>
        <v>1050</v>
      </c>
      <c r="B56" s="48">
        <f t="shared" si="0"/>
        <v>17.5</v>
      </c>
      <c r="C56" s="60">
        <f t="shared" si="1"/>
        <v>0.2916666666666667</v>
      </c>
      <c r="D56" s="48">
        <f t="shared" si="2"/>
        <v>310.8773591589273</v>
      </c>
      <c r="E56" s="48">
        <f t="shared" si="3"/>
        <v>37.87735915892728</v>
      </c>
      <c r="F56" s="48">
        <f t="shared" si="6"/>
        <v>310.8851475153659</v>
      </c>
      <c r="G56" s="48">
        <f t="shared" si="4"/>
        <v>37.88514751536587</v>
      </c>
      <c r="H56" s="48">
        <f t="shared" si="7"/>
        <v>200</v>
      </c>
      <c r="I56" s="64">
        <f t="shared" si="8"/>
        <v>0.016763668139663707</v>
      </c>
    </row>
    <row r="57" spans="1:9" ht="9.75" customHeight="1">
      <c r="A57" s="60">
        <f t="shared" si="5"/>
        <v>1080</v>
      </c>
      <c r="B57" s="48">
        <f t="shared" si="0"/>
        <v>18</v>
      </c>
      <c r="C57" s="60">
        <f t="shared" si="1"/>
        <v>0.3</v>
      </c>
      <c r="D57" s="48">
        <f t="shared" si="2"/>
        <v>311.38005376206104</v>
      </c>
      <c r="E57" s="48">
        <f t="shared" si="3"/>
        <v>38.38005376206104</v>
      </c>
      <c r="F57" s="48">
        <f t="shared" si="6"/>
        <v>311.38805755955576</v>
      </c>
      <c r="G57" s="48">
        <f t="shared" si="4"/>
        <v>38.38805755955576</v>
      </c>
      <c r="H57" s="48">
        <f t="shared" si="7"/>
        <v>200</v>
      </c>
      <c r="I57" s="64">
        <f t="shared" si="8"/>
        <v>0.016748842024085702</v>
      </c>
    </row>
    <row r="58" spans="1:9" ht="9.75" customHeight="1">
      <c r="A58" s="60">
        <f t="shared" si="5"/>
        <v>1110</v>
      </c>
      <c r="B58" s="48">
        <f t="shared" si="0"/>
        <v>18.5</v>
      </c>
      <c r="C58" s="60">
        <f t="shared" si="1"/>
        <v>0.30833333333333335</v>
      </c>
      <c r="D58" s="48">
        <f t="shared" si="2"/>
        <v>311.88230396881306</v>
      </c>
      <c r="E58" s="48">
        <f t="shared" si="3"/>
        <v>38.88230396881306</v>
      </c>
      <c r="F58" s="48">
        <f t="shared" si="6"/>
        <v>311.8905228202783</v>
      </c>
      <c r="G58" s="48">
        <f t="shared" si="4"/>
        <v>38.890522820278306</v>
      </c>
      <c r="H58" s="48">
        <f t="shared" si="7"/>
        <v>200</v>
      </c>
      <c r="I58" s="64">
        <f t="shared" si="8"/>
        <v>0.01673402902101394</v>
      </c>
    </row>
    <row r="59" spans="1:9" ht="9.75" customHeight="1">
      <c r="A59" s="60">
        <f t="shared" si="5"/>
        <v>1140</v>
      </c>
      <c r="B59" s="48">
        <f t="shared" si="0"/>
        <v>19</v>
      </c>
      <c r="C59" s="60">
        <f t="shared" si="1"/>
        <v>0.31666666666666665</v>
      </c>
      <c r="D59" s="48">
        <f t="shared" si="2"/>
        <v>312.3841101720426</v>
      </c>
      <c r="E59" s="48">
        <f t="shared" si="3"/>
        <v>39.3841101720426</v>
      </c>
      <c r="F59" s="48">
        <f t="shared" si="6"/>
        <v>312.3925436909087</v>
      </c>
      <c r="G59" s="48">
        <f t="shared" si="4"/>
        <v>39.392543690908724</v>
      </c>
      <c r="H59" s="48">
        <f t="shared" si="7"/>
        <v>200</v>
      </c>
      <c r="I59" s="64">
        <f t="shared" si="8"/>
        <v>0.016719229118851462</v>
      </c>
    </row>
    <row r="60" spans="1:9" ht="9.75" customHeight="1">
      <c r="A60" s="60">
        <f t="shared" si="5"/>
        <v>1170</v>
      </c>
      <c r="B60" s="48">
        <f t="shared" si="0"/>
        <v>19.5</v>
      </c>
      <c r="C60" s="60">
        <f t="shared" si="1"/>
        <v>0.325</v>
      </c>
      <c r="D60" s="48">
        <f t="shared" si="2"/>
        <v>312.88547276426124</v>
      </c>
      <c r="E60" s="48">
        <f t="shared" si="3"/>
        <v>39.88547276426124</v>
      </c>
      <c r="F60" s="48">
        <f t="shared" si="6"/>
        <v>312.8941205644743</v>
      </c>
      <c r="G60" s="48">
        <f t="shared" si="4"/>
        <v>39.89412056447429</v>
      </c>
      <c r="H60" s="48">
        <f t="shared" si="7"/>
        <v>200</v>
      </c>
      <c r="I60" s="64">
        <f t="shared" si="8"/>
        <v>0.01670444230601157</v>
      </c>
    </row>
    <row r="61" spans="1:9" ht="9.75" customHeight="1">
      <c r="A61" s="60">
        <f>A60+$B$18</f>
        <v>1200</v>
      </c>
      <c r="B61" s="48">
        <f>A61/60</f>
        <v>20</v>
      </c>
      <c r="C61" s="60">
        <f>A61/3600</f>
        <v>0.3333333333333333</v>
      </c>
      <c r="D61" s="48">
        <f>$B$5+$B$16*$B$4*(1-EXP(-A61/($B$16*$B$8)))</f>
        <v>313.38639213763395</v>
      </c>
      <c r="E61" s="48">
        <f>D61-273</f>
        <v>40.38639213763395</v>
      </c>
      <c r="F61" s="48">
        <f>F60+I60*$B$18</f>
        <v>313.39525383365464</v>
      </c>
      <c r="G61" s="48">
        <f>F61-273</f>
        <v>40.395253833654635</v>
      </c>
      <c r="H61" s="48">
        <f t="shared" si="7"/>
        <v>0</v>
      </c>
      <c r="I61" s="64">
        <f t="shared" si="8"/>
        <v>-0.0006012653636051525</v>
      </c>
    </row>
    <row r="62" spans="1:9" ht="9.75" customHeight="1">
      <c r="A62" s="60">
        <f>A61+$B$18</f>
        <v>1230</v>
      </c>
      <c r="B62" s="48">
        <f>A62/60</f>
        <v>20.5</v>
      </c>
      <c r="C62" s="60">
        <f>A62/3600</f>
        <v>0.3416666666666667</v>
      </c>
      <c r="D62" s="48">
        <f>$B$5+$B$16*$B$4*(1-EXP(-A62/($B$16*$B$8)))</f>
        <v>313.8868686839788</v>
      </c>
      <c r="E62" s="48">
        <f>D62-273</f>
        <v>40.886868683978776</v>
      </c>
      <c r="F62" s="48">
        <f>F61+I61*$B$18</f>
        <v>313.3772158727465</v>
      </c>
      <c r="G62" s="48">
        <f>F62-273</f>
        <v>40.37721587274649</v>
      </c>
      <c r="H62" s="48">
        <f t="shared" si="7"/>
        <v>0</v>
      </c>
      <c r="I62" s="64">
        <f t="shared" si="8"/>
        <v>-0.000600733592771968</v>
      </c>
    </row>
    <row r="63" spans="1:9" ht="9.75" customHeight="1">
      <c r="A63" s="60">
        <f>A62+$B$18</f>
        <v>1260</v>
      </c>
      <c r="B63" s="48">
        <f>A63/60</f>
        <v>21</v>
      </c>
      <c r="C63" s="60">
        <f>A63/3600</f>
        <v>0.35</v>
      </c>
      <c r="D63" s="48">
        <f>$B$5+$B$16*$B$4*(1-EXP(-A63/($B$16*$B$8)))</f>
        <v>314.3869027947674</v>
      </c>
      <c r="E63" s="48">
        <f>D63-273</f>
        <v>41.38690279476742</v>
      </c>
      <c r="F63" s="48">
        <f>F62+I62*$B$18</f>
        <v>313.35919386496334</v>
      </c>
      <c r="G63" s="48">
        <f>F63-273</f>
        <v>40.359193864963345</v>
      </c>
      <c r="H63" s="48">
        <f t="shared" si="7"/>
        <v>0</v>
      </c>
      <c r="I63" s="64">
        <f t="shared" si="8"/>
        <v>-0.0006002022922472966</v>
      </c>
    </row>
    <row r="64" spans="1:9" ht="9.75" customHeight="1">
      <c r="A64" s="60">
        <f aca="true" t="shared" si="9" ref="A64:A70">A63+$B$18</f>
        <v>1290</v>
      </c>
      <c r="B64" s="48">
        <f aca="true" t="shared" si="10" ref="B64:B70">A64/60</f>
        <v>21.5</v>
      </c>
      <c r="C64" s="60">
        <f aca="true" t="shared" si="11" ref="C64:C70">A64/3600</f>
        <v>0.35833333333333334</v>
      </c>
      <c r="D64" s="48">
        <f aca="true" t="shared" si="12" ref="D64:D70">$B$5+$B$16*$B$4*(1-EXP(-A64/($B$16*$B$8)))</f>
        <v>314.8864948611256</v>
      </c>
      <c r="E64" s="48">
        <f aca="true" t="shared" si="13" ref="E64:E70">D64-273</f>
        <v>41.886494861125584</v>
      </c>
      <c r="F64" s="48">
        <f aca="true" t="shared" si="14" ref="F64:F70">F63+I63*$B$18</f>
        <v>313.3411877961959</v>
      </c>
      <c r="G64" s="48">
        <f aca="true" t="shared" si="15" ref="G64:G70">F64-273</f>
        <v>40.341187796195925</v>
      </c>
      <c r="H64" s="48">
        <f t="shared" si="7"/>
        <v>0</v>
      </c>
      <c r="I64" s="64">
        <f t="shared" si="8"/>
        <v>-0.0005996714616151876</v>
      </c>
    </row>
    <row r="65" spans="1:9" ht="9.75" customHeight="1">
      <c r="A65" s="60">
        <f t="shared" si="9"/>
        <v>1320</v>
      </c>
      <c r="B65" s="48">
        <f t="shared" si="10"/>
        <v>22</v>
      </c>
      <c r="C65" s="60">
        <f t="shared" si="11"/>
        <v>0.36666666666666664</v>
      </c>
      <c r="D65" s="48">
        <f t="shared" si="12"/>
        <v>315.3856452738332</v>
      </c>
      <c r="E65" s="48">
        <f t="shared" si="13"/>
        <v>42.38564527383318</v>
      </c>
      <c r="F65" s="48">
        <f t="shared" si="14"/>
        <v>313.32319765234746</v>
      </c>
      <c r="G65" s="48">
        <f t="shared" si="15"/>
        <v>40.32319765234746</v>
      </c>
      <c r="H65" s="48">
        <f t="shared" si="7"/>
        <v>0</v>
      </c>
      <c r="I65" s="64">
        <f t="shared" si="8"/>
        <v>-0.0005991411004600591</v>
      </c>
    </row>
    <row r="66" spans="1:9" ht="9.75" customHeight="1">
      <c r="A66" s="60">
        <f t="shared" si="9"/>
        <v>1350</v>
      </c>
      <c r="B66" s="48">
        <f t="shared" si="10"/>
        <v>22.5</v>
      </c>
      <c r="C66" s="60">
        <f t="shared" si="11"/>
        <v>0.375</v>
      </c>
      <c r="D66" s="48">
        <f t="shared" si="12"/>
        <v>315.8843544233247</v>
      </c>
      <c r="E66" s="48">
        <f t="shared" si="13"/>
        <v>42.88435442332468</v>
      </c>
      <c r="F66" s="48">
        <f t="shared" si="14"/>
        <v>313.3052234193337</v>
      </c>
      <c r="G66" s="48">
        <f t="shared" si="15"/>
        <v>40.305223419333686</v>
      </c>
      <c r="H66" s="48">
        <f t="shared" si="7"/>
        <v>0</v>
      </c>
      <c r="I66" s="64">
        <f t="shared" si="8"/>
        <v>-0.0005986112083666978</v>
      </c>
    </row>
    <row r="67" spans="1:9" ht="9.75" customHeight="1">
      <c r="A67" s="60">
        <f t="shared" si="9"/>
        <v>1380</v>
      </c>
      <c r="B67" s="48">
        <f t="shared" si="10"/>
        <v>23</v>
      </c>
      <c r="C67" s="60">
        <f t="shared" si="11"/>
        <v>0.38333333333333336</v>
      </c>
      <c r="D67" s="48">
        <f t="shared" si="12"/>
        <v>316.38262269968925</v>
      </c>
      <c r="E67" s="48">
        <f t="shared" si="13"/>
        <v>43.38262269968925</v>
      </c>
      <c r="F67" s="48">
        <f t="shared" si="14"/>
        <v>313.2872650830827</v>
      </c>
      <c r="G67" s="48">
        <f t="shared" si="15"/>
        <v>40.28726508308267</v>
      </c>
      <c r="H67" s="48">
        <f t="shared" si="7"/>
        <v>0</v>
      </c>
      <c r="I67" s="64">
        <f t="shared" si="8"/>
        <v>-0.000598081784920254</v>
      </c>
    </row>
    <row r="68" spans="1:9" ht="9.75" customHeight="1">
      <c r="A68" s="60">
        <f t="shared" si="9"/>
        <v>1410</v>
      </c>
      <c r="B68" s="48">
        <f t="shared" si="10"/>
        <v>23.5</v>
      </c>
      <c r="C68" s="60">
        <f t="shared" si="11"/>
        <v>0.39166666666666666</v>
      </c>
      <c r="D68" s="48">
        <f t="shared" si="12"/>
        <v>316.8804504926714</v>
      </c>
      <c r="E68" s="48">
        <f t="shared" si="13"/>
        <v>43.8804504926714</v>
      </c>
      <c r="F68" s="48">
        <f t="shared" si="14"/>
        <v>313.26932262953505</v>
      </c>
      <c r="G68" s="48">
        <f t="shared" si="15"/>
        <v>40.269322629535054</v>
      </c>
      <c r="H68" s="48">
        <f t="shared" si="7"/>
        <v>0</v>
      </c>
      <c r="I68" s="64">
        <f t="shared" si="8"/>
        <v>-0.0005975528297062485</v>
      </c>
    </row>
    <row r="69" spans="1:9" ht="9.75" customHeight="1">
      <c r="A69" s="60">
        <f t="shared" si="9"/>
        <v>1440</v>
      </c>
      <c r="B69" s="48">
        <f t="shared" si="10"/>
        <v>24</v>
      </c>
      <c r="C69" s="60">
        <f t="shared" si="11"/>
        <v>0.4</v>
      </c>
      <c r="D69" s="48">
        <f t="shared" si="12"/>
        <v>317.37783819167106</v>
      </c>
      <c r="E69" s="48">
        <f t="shared" si="13"/>
        <v>44.37783819167106</v>
      </c>
      <c r="F69" s="48">
        <f t="shared" si="14"/>
        <v>313.25139604464385</v>
      </c>
      <c r="G69" s="48">
        <f t="shared" si="15"/>
        <v>40.251396044643855</v>
      </c>
      <c r="H69" s="48">
        <f t="shared" si="7"/>
        <v>0</v>
      </c>
      <c r="I69" s="64">
        <f t="shared" si="8"/>
        <v>-0.0005970243423105672</v>
      </c>
    </row>
    <row r="70" spans="1:9" ht="9.75" customHeight="1">
      <c r="A70" s="60">
        <f t="shared" si="9"/>
        <v>1470</v>
      </c>
      <c r="B70" s="48">
        <f t="shared" si="10"/>
        <v>24.5</v>
      </c>
      <c r="C70" s="60">
        <f t="shared" si="11"/>
        <v>0.4083333333333333</v>
      </c>
      <c r="D70" s="48">
        <f t="shared" si="12"/>
        <v>317.8747861857437</v>
      </c>
      <c r="E70" s="48">
        <f t="shared" si="13"/>
        <v>44.87478618574369</v>
      </c>
      <c r="F70" s="48">
        <f t="shared" si="14"/>
        <v>313.23348531437455</v>
      </c>
      <c r="G70" s="48">
        <f t="shared" si="15"/>
        <v>40.23348531437455</v>
      </c>
      <c r="H70" s="48">
        <f t="shared" si="7"/>
        <v>0</v>
      </c>
      <c r="I70" s="64">
        <f t="shared" si="8"/>
        <v>-0.0005964963223194633</v>
      </c>
    </row>
    <row r="71" spans="1:9" ht="9.75" customHeight="1">
      <c r="A71" s="60">
        <f>A70+$B$18</f>
        <v>1500</v>
      </c>
      <c r="B71" s="48">
        <f>A71/60</f>
        <v>25</v>
      </c>
      <c r="C71" s="60">
        <f>A71/3600</f>
        <v>0.4166666666666667</v>
      </c>
      <c r="D71" s="48">
        <f>$B$5+$B$16*$B$4*(1-EXP(-A71/($B$16*$B$8)))</f>
        <v>318.3712948636013</v>
      </c>
      <c r="E71" s="48">
        <f>D71-273</f>
        <v>45.37129486360129</v>
      </c>
      <c r="F71" s="48">
        <f>F70+I70*$B$18</f>
        <v>313.21559042470494</v>
      </c>
      <c r="G71" s="48">
        <f>F71-273</f>
        <v>40.21559042470494</v>
      </c>
      <c r="H71" s="48">
        <f t="shared" si="7"/>
        <v>0</v>
      </c>
      <c r="I71" s="64">
        <f t="shared" si="8"/>
        <v>-0.0005959687693195534</v>
      </c>
    </row>
    <row r="72" spans="1:9" ht="9.75" customHeight="1">
      <c r="A72" s="60">
        <f>A71+$B$18</f>
        <v>1530</v>
      </c>
      <c r="B72" s="48">
        <f>A72/60</f>
        <v>25.5</v>
      </c>
      <c r="C72" s="60">
        <f>A72/3600</f>
        <v>0.425</v>
      </c>
      <c r="D72" s="48">
        <f>$B$5+$B$16*$B$4*(1-EXP(-A72/($B$16*$B$8)))</f>
        <v>318.86736461361164</v>
      </c>
      <c r="E72" s="48">
        <f>D72-273</f>
        <v>45.86736461361164</v>
      </c>
      <c r="F72" s="48">
        <f>F71+I71*$B$18</f>
        <v>313.19771136162535</v>
      </c>
      <c r="G72" s="48">
        <f>F72-273</f>
        <v>40.19771136162535</v>
      </c>
      <c r="H72" s="48">
        <f t="shared" si="7"/>
        <v>0</v>
      </c>
      <c r="I72" s="64">
        <f t="shared" si="8"/>
        <v>-0.0005954416828978226</v>
      </c>
    </row>
    <row r="73" spans="1:9" ht="9.75" customHeight="1">
      <c r="A73" s="60">
        <f aca="true" t="shared" si="16" ref="A73:A91">A72+$B$18</f>
        <v>1560</v>
      </c>
      <c r="B73" s="48">
        <f aca="true" t="shared" si="17" ref="B73:B133">A73/60</f>
        <v>26</v>
      </c>
      <c r="C73" s="60">
        <f aca="true" t="shared" si="18" ref="C73:C91">A73/3600</f>
        <v>0.43333333333333335</v>
      </c>
      <c r="D73" s="48">
        <f aca="true" t="shared" si="19" ref="D73:D91">$B$5+$B$16*$B$4*(1-EXP(-A73/($B$16*$B$8)))</f>
        <v>319.36299582379974</v>
      </c>
      <c r="E73" s="48">
        <f aca="true" t="shared" si="20" ref="E73:E133">D73-273</f>
        <v>46.362995823799736</v>
      </c>
      <c r="F73" s="48">
        <f aca="true" t="shared" si="21" ref="F73:F91">F72+I72*$B$18</f>
        <v>313.1798481111384</v>
      </c>
      <c r="G73" s="48">
        <f aca="true" t="shared" si="22" ref="G73:G133">F73-273</f>
        <v>40.179848111138426</v>
      </c>
      <c r="H73" s="48">
        <f aca="true" t="shared" si="23" ref="H73:H91">IF(F73&lt;$B$7,$B$4,0)</f>
        <v>0</v>
      </c>
      <c r="I73" s="64">
        <f aca="true" t="shared" si="24" ref="I73:I91">(H73-(F73-$B$5)/$B$16)/$B$8</f>
        <v>-0.0005949150626416204</v>
      </c>
    </row>
    <row r="74" spans="1:9" ht="9.75" customHeight="1">
      <c r="A74" s="60">
        <f t="shared" si="16"/>
        <v>1590</v>
      </c>
      <c r="B74" s="48">
        <f t="shared" si="17"/>
        <v>26.5</v>
      </c>
      <c r="C74" s="60">
        <f t="shared" si="18"/>
        <v>0.44166666666666665</v>
      </c>
      <c r="D74" s="48">
        <f t="shared" si="19"/>
        <v>319.85818888184707</v>
      </c>
      <c r="E74" s="48">
        <f t="shared" si="20"/>
        <v>46.85818888184707</v>
      </c>
      <c r="F74" s="48">
        <f t="shared" si="21"/>
        <v>313.16200065925915</v>
      </c>
      <c r="G74" s="48">
        <f t="shared" si="22"/>
        <v>40.16200065925915</v>
      </c>
      <c r="H74" s="48">
        <f t="shared" si="23"/>
        <v>0</v>
      </c>
      <c r="I74" s="64">
        <f t="shared" si="24"/>
        <v>-0.000594388908138659</v>
      </c>
    </row>
    <row r="75" spans="1:9" ht="9.75" customHeight="1">
      <c r="A75" s="60">
        <f t="shared" si="16"/>
        <v>1620</v>
      </c>
      <c r="B75" s="48">
        <f t="shared" si="17"/>
        <v>27</v>
      </c>
      <c r="C75" s="60">
        <f t="shared" si="18"/>
        <v>0.45</v>
      </c>
      <c r="D75" s="48">
        <f t="shared" si="19"/>
        <v>320.3529441750929</v>
      </c>
      <c r="E75" s="48">
        <f t="shared" si="20"/>
        <v>47.35294417509289</v>
      </c>
      <c r="F75" s="48">
        <f t="shared" si="21"/>
        <v>313.144168992015</v>
      </c>
      <c r="G75" s="48">
        <f t="shared" si="22"/>
        <v>40.14416899201501</v>
      </c>
      <c r="H75" s="48">
        <f t="shared" si="23"/>
        <v>0</v>
      </c>
      <c r="I75" s="64">
        <f t="shared" si="24"/>
        <v>-0.0005938632189770197</v>
      </c>
    </row>
    <row r="76" spans="1:9" ht="9.75" customHeight="1">
      <c r="A76" s="60">
        <f t="shared" si="16"/>
        <v>1650</v>
      </c>
      <c r="B76" s="48">
        <f t="shared" si="17"/>
        <v>27.5</v>
      </c>
      <c r="C76" s="60">
        <f t="shared" si="18"/>
        <v>0.4583333333333333</v>
      </c>
      <c r="D76" s="48">
        <f t="shared" si="19"/>
        <v>320.84726209053355</v>
      </c>
      <c r="E76" s="48">
        <f t="shared" si="20"/>
        <v>47.84726209053355</v>
      </c>
      <c r="F76" s="48">
        <f t="shared" si="21"/>
        <v>313.1263530954457</v>
      </c>
      <c r="G76" s="48">
        <f t="shared" si="22"/>
        <v>40.12635309544572</v>
      </c>
      <c r="H76" s="48">
        <f t="shared" si="23"/>
        <v>0</v>
      </c>
      <c r="I76" s="64">
        <f t="shared" si="24"/>
        <v>-0.0005933379947451443</v>
      </c>
    </row>
    <row r="77" spans="1:9" ht="9.75" customHeight="1">
      <c r="A77" s="60">
        <f t="shared" si="16"/>
        <v>1680</v>
      </c>
      <c r="B77" s="48">
        <f t="shared" si="17"/>
        <v>28</v>
      </c>
      <c r="C77" s="60">
        <f t="shared" si="18"/>
        <v>0.4666666666666667</v>
      </c>
      <c r="D77" s="48">
        <f t="shared" si="19"/>
        <v>321.3411430148237</v>
      </c>
      <c r="E77" s="48">
        <f t="shared" si="20"/>
        <v>48.34114301482367</v>
      </c>
      <c r="F77" s="48">
        <f t="shared" si="21"/>
        <v>313.1085529556034</v>
      </c>
      <c r="G77" s="48">
        <f t="shared" si="22"/>
        <v>40.108552955603386</v>
      </c>
      <c r="H77" s="48">
        <f t="shared" si="23"/>
        <v>0</v>
      </c>
      <c r="I77" s="64">
        <f t="shared" si="24"/>
        <v>-0.0005928132350318397</v>
      </c>
    </row>
    <row r="78" spans="1:9" ht="9.75" customHeight="1">
      <c r="A78" s="60">
        <f t="shared" si="16"/>
        <v>1710</v>
      </c>
      <c r="B78" s="48">
        <f t="shared" si="17"/>
        <v>28.5</v>
      </c>
      <c r="C78" s="60">
        <f t="shared" si="18"/>
        <v>0.475</v>
      </c>
      <c r="D78" s="48">
        <f t="shared" si="19"/>
        <v>321.83458733427585</v>
      </c>
      <c r="E78" s="48">
        <f t="shared" si="20"/>
        <v>48.83458733427585</v>
      </c>
      <c r="F78" s="48">
        <f t="shared" si="21"/>
        <v>313.09076855855244</v>
      </c>
      <c r="G78" s="48">
        <f t="shared" si="22"/>
        <v>40.09076855855244</v>
      </c>
      <c r="H78" s="48">
        <f t="shared" si="23"/>
        <v>0</v>
      </c>
      <c r="I78" s="64">
        <f t="shared" si="24"/>
        <v>-0.0005922889394262762</v>
      </c>
    </row>
    <row r="79" spans="1:9" ht="9.75" customHeight="1">
      <c r="A79" s="60">
        <f t="shared" si="16"/>
        <v>1740</v>
      </c>
      <c r="B79" s="48">
        <f t="shared" si="17"/>
        <v>29</v>
      </c>
      <c r="C79" s="60">
        <f t="shared" si="18"/>
        <v>0.48333333333333334</v>
      </c>
      <c r="D79" s="48">
        <f t="shared" si="19"/>
        <v>322.3275954348612</v>
      </c>
      <c r="E79" s="48">
        <f t="shared" si="20"/>
        <v>49.32759543486122</v>
      </c>
      <c r="F79" s="48">
        <f t="shared" si="21"/>
        <v>313.07299989036966</v>
      </c>
      <c r="G79" s="48">
        <f t="shared" si="22"/>
        <v>40.07299989036966</v>
      </c>
      <c r="H79" s="48">
        <f t="shared" si="23"/>
        <v>0</v>
      </c>
      <c r="I79" s="64">
        <f t="shared" si="24"/>
        <v>-0.0005917651075179883</v>
      </c>
    </row>
    <row r="80" spans="1:9" ht="9.75" customHeight="1">
      <c r="A80" s="60">
        <f t="shared" si="16"/>
        <v>1770</v>
      </c>
      <c r="B80" s="48">
        <f t="shared" si="17"/>
        <v>29.5</v>
      </c>
      <c r="C80" s="60">
        <f t="shared" si="18"/>
        <v>0.49166666666666664</v>
      </c>
      <c r="D80" s="48">
        <f t="shared" si="19"/>
        <v>322.8201677022097</v>
      </c>
      <c r="E80" s="48">
        <f t="shared" si="20"/>
        <v>49.82016770220969</v>
      </c>
      <c r="F80" s="48">
        <f t="shared" si="21"/>
        <v>313.0552469371441</v>
      </c>
      <c r="G80" s="48">
        <f t="shared" si="22"/>
        <v>40.05524693714409</v>
      </c>
      <c r="H80" s="48">
        <f t="shared" si="23"/>
        <v>0</v>
      </c>
      <c r="I80" s="64">
        <f t="shared" si="24"/>
        <v>-0.000591241738896872</v>
      </c>
    </row>
    <row r="81" spans="1:9" ht="9.75" customHeight="1">
      <c r="A81" s="60">
        <f t="shared" si="16"/>
        <v>1800</v>
      </c>
      <c r="B81" s="48">
        <f t="shared" si="17"/>
        <v>30</v>
      </c>
      <c r="C81" s="60">
        <f t="shared" si="18"/>
        <v>0.5</v>
      </c>
      <c r="D81" s="48">
        <f t="shared" si="19"/>
        <v>323.31230452161043</v>
      </c>
      <c r="E81" s="48">
        <f t="shared" si="20"/>
        <v>50.31230452161043</v>
      </c>
      <c r="F81" s="48">
        <f t="shared" si="21"/>
        <v>313.0375096849772</v>
      </c>
      <c r="G81" s="48">
        <f t="shared" si="22"/>
        <v>40.03750968497718</v>
      </c>
      <c r="H81" s="48">
        <f t="shared" si="23"/>
        <v>0</v>
      </c>
      <c r="I81" s="64">
        <f t="shared" si="24"/>
        <v>-0.0005907188331531889</v>
      </c>
    </row>
    <row r="82" spans="1:9" ht="9.75" customHeight="1">
      <c r="A82" s="60">
        <f t="shared" si="16"/>
        <v>1830</v>
      </c>
      <c r="B82" s="48">
        <f t="shared" si="17"/>
        <v>30.5</v>
      </c>
      <c r="C82" s="60">
        <f t="shared" si="18"/>
        <v>0.5083333333333333</v>
      </c>
      <c r="D82" s="48">
        <f t="shared" si="19"/>
        <v>323.8040062780117</v>
      </c>
      <c r="E82" s="48">
        <f t="shared" si="20"/>
        <v>50.804006278011684</v>
      </c>
      <c r="F82" s="48">
        <f t="shared" si="21"/>
        <v>313.0197881199826</v>
      </c>
      <c r="G82" s="48">
        <f t="shared" si="22"/>
        <v>40.01978811998259</v>
      </c>
      <c r="H82" s="48">
        <f t="shared" si="23"/>
        <v>0</v>
      </c>
      <c r="I82" s="64">
        <f t="shared" si="24"/>
        <v>-0.0005901963898775607</v>
      </c>
    </row>
    <row r="83" spans="1:9" ht="9.75" customHeight="1">
      <c r="A83" s="60">
        <f t="shared" si="16"/>
        <v>1860</v>
      </c>
      <c r="B83" s="48">
        <f t="shared" si="17"/>
        <v>31</v>
      </c>
      <c r="C83" s="60">
        <f t="shared" si="18"/>
        <v>0.5166666666666667</v>
      </c>
      <c r="D83" s="48">
        <f t="shared" si="19"/>
        <v>324.2952733560217</v>
      </c>
      <c r="E83" s="48">
        <f t="shared" si="20"/>
        <v>51.29527335602171</v>
      </c>
      <c r="F83" s="48">
        <f t="shared" si="21"/>
        <v>313.00208222828627</v>
      </c>
      <c r="G83" s="48">
        <f t="shared" si="22"/>
        <v>40.00208222828627</v>
      </c>
      <c r="H83" s="48">
        <f t="shared" si="23"/>
        <v>0</v>
      </c>
      <c r="I83" s="64">
        <f t="shared" si="24"/>
        <v>-0.0005896744086609712</v>
      </c>
    </row>
    <row r="84" spans="1:9" ht="9.75" customHeight="1">
      <c r="A84" s="60">
        <f t="shared" si="16"/>
        <v>1890</v>
      </c>
      <c r="B84" s="48">
        <f t="shared" si="17"/>
        <v>31.5</v>
      </c>
      <c r="C84" s="60">
        <f t="shared" si="18"/>
        <v>0.525</v>
      </c>
      <c r="D84" s="48">
        <f t="shared" si="19"/>
        <v>324.78610613990844</v>
      </c>
      <c r="E84" s="48">
        <f t="shared" si="20"/>
        <v>51.78610613990844</v>
      </c>
      <c r="F84" s="48">
        <f t="shared" si="21"/>
        <v>312.98439199602643</v>
      </c>
      <c r="G84" s="48">
        <f t="shared" si="22"/>
        <v>39.98439199602643</v>
      </c>
      <c r="H84" s="48">
        <f t="shared" si="23"/>
        <v>200</v>
      </c>
      <c r="I84" s="64">
        <f t="shared" si="24"/>
        <v>0.0167017810454282</v>
      </c>
    </row>
    <row r="85" spans="1:9" ht="9.75" customHeight="1">
      <c r="A85" s="60">
        <f t="shared" si="16"/>
        <v>1920</v>
      </c>
      <c r="B85" s="48">
        <f t="shared" si="17"/>
        <v>32</v>
      </c>
      <c r="C85" s="60">
        <f t="shared" si="18"/>
        <v>0.5333333333333333</v>
      </c>
      <c r="D85" s="48">
        <f t="shared" si="19"/>
        <v>325.2765050136004</v>
      </c>
      <c r="E85" s="48">
        <f t="shared" si="20"/>
        <v>52.2765050136004</v>
      </c>
      <c r="F85" s="48">
        <f t="shared" si="21"/>
        <v>313.48544542738927</v>
      </c>
      <c r="G85" s="48">
        <f t="shared" si="22"/>
        <v>40.485445427389266</v>
      </c>
      <c r="H85" s="48">
        <f t="shared" si="23"/>
        <v>0</v>
      </c>
      <c r="I85" s="64">
        <f t="shared" si="24"/>
        <v>-0.0006039242705176762</v>
      </c>
    </row>
    <row r="86" spans="1:9" ht="9.75" customHeight="1">
      <c r="A86" s="60">
        <f t="shared" si="16"/>
        <v>1950</v>
      </c>
      <c r="B86" s="48">
        <f t="shared" si="17"/>
        <v>32.5</v>
      </c>
      <c r="C86" s="60">
        <f t="shared" si="18"/>
        <v>0.5416666666666666</v>
      </c>
      <c r="D86" s="48">
        <f t="shared" si="19"/>
        <v>325.7664703606866</v>
      </c>
      <c r="E86" s="48">
        <f t="shared" si="20"/>
        <v>52.76647036068658</v>
      </c>
      <c r="F86" s="48">
        <f t="shared" si="21"/>
        <v>313.4673276992737</v>
      </c>
      <c r="G86" s="48">
        <f t="shared" si="22"/>
        <v>40.46732769927371</v>
      </c>
      <c r="H86" s="48">
        <f t="shared" si="23"/>
        <v>0</v>
      </c>
      <c r="I86" s="64">
        <f t="shared" si="24"/>
        <v>-0.000603390148095276</v>
      </c>
    </row>
    <row r="87" spans="1:9" ht="9.75" customHeight="1">
      <c r="A87" s="60">
        <f t="shared" si="16"/>
        <v>1980</v>
      </c>
      <c r="B87" s="48">
        <f t="shared" si="17"/>
        <v>33</v>
      </c>
      <c r="C87" s="60">
        <f t="shared" si="18"/>
        <v>0.55</v>
      </c>
      <c r="D87" s="48">
        <f t="shared" si="19"/>
        <v>326.2560025644169</v>
      </c>
      <c r="E87" s="48">
        <f t="shared" si="20"/>
        <v>53.25600256441692</v>
      </c>
      <c r="F87" s="48">
        <f t="shared" si="21"/>
        <v>313.44922599483084</v>
      </c>
      <c r="G87" s="48">
        <f t="shared" si="22"/>
        <v>40.44922599483084</v>
      </c>
      <c r="H87" s="48">
        <f t="shared" si="23"/>
        <v>0</v>
      </c>
      <c r="I87" s="64">
        <f t="shared" si="24"/>
        <v>-0.0006028564980611805</v>
      </c>
    </row>
    <row r="88" spans="1:9" ht="9.75" customHeight="1">
      <c r="A88" s="60">
        <f t="shared" si="16"/>
        <v>2010</v>
      </c>
      <c r="B88" s="48">
        <f t="shared" si="17"/>
        <v>33.5</v>
      </c>
      <c r="C88" s="60">
        <f t="shared" si="18"/>
        <v>0.5583333333333333</v>
      </c>
      <c r="D88" s="48">
        <f t="shared" si="19"/>
        <v>326.7451020077024</v>
      </c>
      <c r="E88" s="48">
        <f t="shared" si="20"/>
        <v>53.74510200770243</v>
      </c>
      <c r="F88" s="48">
        <f t="shared" si="21"/>
        <v>313.431140299889</v>
      </c>
      <c r="G88" s="48">
        <f t="shared" si="22"/>
        <v>40.43114029988902</v>
      </c>
      <c r="H88" s="48">
        <f t="shared" si="23"/>
        <v>0</v>
      </c>
      <c r="I88" s="64">
        <f t="shared" si="24"/>
        <v>-0.0006023233199976009</v>
      </c>
    </row>
    <row r="89" spans="1:9" ht="9.75" customHeight="1">
      <c r="A89" s="60">
        <f t="shared" si="16"/>
        <v>2040</v>
      </c>
      <c r="B89" s="48">
        <f t="shared" si="17"/>
        <v>34</v>
      </c>
      <c r="C89" s="60">
        <f t="shared" si="18"/>
        <v>0.5666666666666667</v>
      </c>
      <c r="D89" s="48">
        <f t="shared" si="19"/>
        <v>327.2337690731157</v>
      </c>
      <c r="E89" s="48">
        <f t="shared" si="20"/>
        <v>54.233769073115695</v>
      </c>
      <c r="F89" s="48">
        <f t="shared" si="21"/>
        <v>313.4130706002891</v>
      </c>
      <c r="G89" s="48">
        <f t="shared" si="22"/>
        <v>40.413070600289075</v>
      </c>
      <c r="H89" s="48">
        <f t="shared" si="23"/>
        <v>0</v>
      </c>
      <c r="I89" s="64">
        <f t="shared" si="24"/>
        <v>-0.0006017906134871151</v>
      </c>
    </row>
    <row r="90" spans="1:9" ht="9.75" customHeight="1">
      <c r="A90" s="60">
        <f t="shared" si="16"/>
        <v>2070</v>
      </c>
      <c r="B90" s="48">
        <f t="shared" si="17"/>
        <v>34.5</v>
      </c>
      <c r="C90" s="60">
        <f t="shared" si="18"/>
        <v>0.575</v>
      </c>
      <c r="D90" s="48">
        <f t="shared" si="19"/>
        <v>327.7220041428912</v>
      </c>
      <c r="E90" s="48">
        <f t="shared" si="20"/>
        <v>54.722004142891194</v>
      </c>
      <c r="F90" s="48">
        <f t="shared" si="21"/>
        <v>313.3950168818845</v>
      </c>
      <c r="G90" s="48">
        <f t="shared" si="22"/>
        <v>40.39501688188449</v>
      </c>
      <c r="H90" s="48">
        <f t="shared" si="23"/>
        <v>0</v>
      </c>
      <c r="I90" s="64">
        <f t="shared" si="24"/>
        <v>-0.0006012583781126748</v>
      </c>
    </row>
    <row r="91" spans="1:9" ht="9.75" customHeight="1">
      <c r="A91" s="60">
        <f t="shared" si="16"/>
        <v>2100</v>
      </c>
      <c r="B91" s="48">
        <f t="shared" si="17"/>
        <v>35</v>
      </c>
      <c r="C91" s="60">
        <f t="shared" si="18"/>
        <v>0.5833333333333334</v>
      </c>
      <c r="D91" s="48">
        <f t="shared" si="19"/>
        <v>328.20980759892524</v>
      </c>
      <c r="E91" s="48">
        <f t="shared" si="20"/>
        <v>55.20980759892524</v>
      </c>
      <c r="F91" s="48">
        <f t="shared" si="21"/>
        <v>313.3769791305411</v>
      </c>
      <c r="G91" s="48">
        <f t="shared" si="22"/>
        <v>40.37697913054109</v>
      </c>
      <c r="H91" s="48">
        <f t="shared" si="23"/>
        <v>0</v>
      </c>
      <c r="I91" s="64">
        <f t="shared" si="24"/>
        <v>-0.0006007266134575955</v>
      </c>
    </row>
    <row r="92" spans="1:9" ht="9.75" customHeight="1">
      <c r="A92" s="60">
        <f aca="true" t="shared" si="25" ref="A92:A133">A91+$B$18</f>
        <v>2130</v>
      </c>
      <c r="B92" s="48">
        <f t="shared" si="17"/>
        <v>35.5</v>
      </c>
      <c r="C92" s="60">
        <f aca="true" t="shared" si="26" ref="C92:C133">A92/3600</f>
        <v>0.5916666666666667</v>
      </c>
      <c r="D92" s="48">
        <f aca="true" t="shared" si="27" ref="D92:D133">$B$5+$B$16*$B$4*(1-EXP(-A92/($B$16*$B$8)))</f>
        <v>328.6971798227769</v>
      </c>
      <c r="E92" s="48">
        <f t="shared" si="20"/>
        <v>55.69717982277689</v>
      </c>
      <c r="F92" s="48">
        <f aca="true" t="shared" si="28" ref="F92:F133">F91+I91*$B$18</f>
        <v>313.3589573321374</v>
      </c>
      <c r="G92" s="48">
        <f t="shared" si="22"/>
        <v>40.35895733213738</v>
      </c>
      <c r="H92" s="48">
        <f aca="true" t="shared" si="29" ref="H92:H133">IF(F92&lt;$B$7,$B$4,0)</f>
        <v>0</v>
      </c>
      <c r="I92" s="64">
        <f aca="true" t="shared" si="30" ref="I92:I133">(H92-(F92-$B$5)/$B$16)/$B$8</f>
        <v>-0.0006001953191055662</v>
      </c>
    </row>
    <row r="93" spans="1:9" ht="9.75" customHeight="1">
      <c r="A93" s="60">
        <f t="shared" si="25"/>
        <v>2160</v>
      </c>
      <c r="B93" s="48">
        <f t="shared" si="17"/>
        <v>36</v>
      </c>
      <c r="C93" s="60">
        <f t="shared" si="26"/>
        <v>0.6</v>
      </c>
      <c r="D93" s="48">
        <f t="shared" si="27"/>
        <v>329.1841211956676</v>
      </c>
      <c r="E93" s="48">
        <f t="shared" si="20"/>
        <v>56.184121195667615</v>
      </c>
      <c r="F93" s="48">
        <f t="shared" si="28"/>
        <v>313.3409514725642</v>
      </c>
      <c r="G93" s="48">
        <f t="shared" si="22"/>
        <v>40.3409514725642</v>
      </c>
      <c r="H93" s="48">
        <f t="shared" si="29"/>
        <v>0</v>
      </c>
      <c r="I93" s="64">
        <f t="shared" si="30"/>
        <v>-0.0005996644946406396</v>
      </c>
    </row>
    <row r="94" spans="1:9" ht="9.75" customHeight="1">
      <c r="A94" s="60">
        <f t="shared" si="25"/>
        <v>2190</v>
      </c>
      <c r="B94" s="48">
        <f t="shared" si="17"/>
        <v>36.5</v>
      </c>
      <c r="C94" s="60">
        <f t="shared" si="26"/>
        <v>0.6083333333333333</v>
      </c>
      <c r="D94" s="48">
        <f t="shared" si="27"/>
        <v>329.6706320984819</v>
      </c>
      <c r="E94" s="48">
        <f t="shared" si="20"/>
        <v>56.67063209848192</v>
      </c>
      <c r="F94" s="48">
        <f t="shared" si="28"/>
        <v>313.322961537725</v>
      </c>
      <c r="G94" s="48">
        <f t="shared" si="22"/>
        <v>40.32296153772501</v>
      </c>
      <c r="H94" s="48">
        <f t="shared" si="29"/>
        <v>0</v>
      </c>
      <c r="I94" s="64">
        <f t="shared" si="30"/>
        <v>-0.0005991341396472406</v>
      </c>
    </row>
    <row r="95" spans="1:9" ht="9.75" customHeight="1">
      <c r="A95" s="60">
        <f t="shared" si="25"/>
        <v>2220</v>
      </c>
      <c r="B95" s="48">
        <f t="shared" si="17"/>
        <v>37</v>
      </c>
      <c r="C95" s="60">
        <f t="shared" si="26"/>
        <v>0.6166666666666667</v>
      </c>
      <c r="D95" s="48">
        <f t="shared" si="27"/>
        <v>330.1567129117678</v>
      </c>
      <c r="E95" s="48">
        <f t="shared" si="20"/>
        <v>57.156712911767784</v>
      </c>
      <c r="F95" s="48">
        <f t="shared" si="28"/>
        <v>313.3049875135356</v>
      </c>
      <c r="G95" s="48">
        <f t="shared" si="22"/>
        <v>40.30498751353559</v>
      </c>
      <c r="H95" s="48">
        <f t="shared" si="29"/>
        <v>0</v>
      </c>
      <c r="I95" s="64">
        <f t="shared" si="30"/>
        <v>-0.0005986042537101575</v>
      </c>
    </row>
    <row r="96" spans="1:9" ht="9.75" customHeight="1">
      <c r="A96" s="60">
        <f t="shared" si="25"/>
        <v>2250</v>
      </c>
      <c r="B96" s="48">
        <f t="shared" si="17"/>
        <v>37.5</v>
      </c>
      <c r="C96" s="60">
        <f t="shared" si="26"/>
        <v>0.625</v>
      </c>
      <c r="D96" s="48">
        <f t="shared" si="27"/>
        <v>330.64236401573646</v>
      </c>
      <c r="E96" s="48">
        <f t="shared" si="20"/>
        <v>57.64236401573646</v>
      </c>
      <c r="F96" s="48">
        <f t="shared" si="28"/>
        <v>313.2870293859243</v>
      </c>
      <c r="G96" s="48">
        <f t="shared" si="22"/>
        <v>40.28702938592431</v>
      </c>
      <c r="H96" s="48">
        <f t="shared" si="29"/>
        <v>0</v>
      </c>
      <c r="I96" s="64">
        <f t="shared" si="30"/>
        <v>-0.0005980748364145488</v>
      </c>
    </row>
    <row r="97" spans="1:9" ht="9.75" customHeight="1">
      <c r="A97" s="60">
        <f t="shared" si="25"/>
        <v>2280</v>
      </c>
      <c r="B97" s="48">
        <f t="shared" si="17"/>
        <v>38</v>
      </c>
      <c r="C97" s="60">
        <f t="shared" si="26"/>
        <v>0.6333333333333333</v>
      </c>
      <c r="D97" s="48">
        <f t="shared" si="27"/>
        <v>331.12758579026337</v>
      </c>
      <c r="E97" s="48">
        <f t="shared" si="20"/>
        <v>58.12758579026337</v>
      </c>
      <c r="F97" s="48">
        <f t="shared" si="28"/>
        <v>313.26908714083186</v>
      </c>
      <c r="G97" s="48">
        <f t="shared" si="22"/>
        <v>40.26908714083186</v>
      </c>
      <c r="H97" s="48">
        <f t="shared" si="29"/>
        <v>0</v>
      </c>
      <c r="I97" s="64">
        <f t="shared" si="30"/>
        <v>-0.0005975458873459373</v>
      </c>
    </row>
    <row r="98" spans="1:9" ht="9.75" customHeight="1">
      <c r="A98" s="60">
        <f t="shared" si="25"/>
        <v>2310</v>
      </c>
      <c r="B98" s="48">
        <f t="shared" si="17"/>
        <v>38.5</v>
      </c>
      <c r="C98" s="60">
        <f t="shared" si="26"/>
        <v>0.6416666666666667</v>
      </c>
      <c r="D98" s="48">
        <f t="shared" si="27"/>
        <v>331.612378614888</v>
      </c>
      <c r="E98" s="48">
        <f t="shared" si="20"/>
        <v>58.61237861488797</v>
      </c>
      <c r="F98" s="48">
        <f t="shared" si="28"/>
        <v>313.2511607642115</v>
      </c>
      <c r="G98" s="48">
        <f t="shared" si="22"/>
        <v>40.25116076421148</v>
      </c>
      <c r="H98" s="48">
        <f t="shared" si="29"/>
        <v>0</v>
      </c>
      <c r="I98" s="64">
        <f t="shared" si="30"/>
        <v>-0.0005970174060902153</v>
      </c>
    </row>
    <row r="99" spans="1:9" ht="9.75" customHeight="1">
      <c r="A99" s="60">
        <f t="shared" si="25"/>
        <v>2340</v>
      </c>
      <c r="B99" s="48">
        <f t="shared" si="17"/>
        <v>39</v>
      </c>
      <c r="C99" s="60">
        <f t="shared" si="26"/>
        <v>0.65</v>
      </c>
      <c r="D99" s="48">
        <f t="shared" si="27"/>
        <v>332.09674286881426</v>
      </c>
      <c r="E99" s="48">
        <f t="shared" si="20"/>
        <v>59.09674286881426</v>
      </c>
      <c r="F99" s="48">
        <f t="shared" si="28"/>
        <v>313.23325024202876</v>
      </c>
      <c r="G99" s="48">
        <f t="shared" si="22"/>
        <v>40.23325024202876</v>
      </c>
      <c r="H99" s="48">
        <f t="shared" si="29"/>
        <v>0</v>
      </c>
      <c r="I99" s="64">
        <f t="shared" si="30"/>
        <v>-0.0005964893922336396</v>
      </c>
    </row>
    <row r="100" spans="1:9" ht="9.75" customHeight="1">
      <c r="A100" s="60">
        <f t="shared" si="25"/>
        <v>2370</v>
      </c>
      <c r="B100" s="48">
        <f t="shared" si="17"/>
        <v>39.5</v>
      </c>
      <c r="C100" s="60">
        <f t="shared" si="26"/>
        <v>0.6583333333333333</v>
      </c>
      <c r="D100" s="48">
        <f t="shared" si="27"/>
        <v>332.58067893091084</v>
      </c>
      <c r="E100" s="48">
        <f t="shared" si="20"/>
        <v>59.580678930910835</v>
      </c>
      <c r="F100" s="48">
        <f t="shared" si="28"/>
        <v>313.21535556026174</v>
      </c>
      <c r="G100" s="48">
        <f t="shared" si="22"/>
        <v>40.21535556026174</v>
      </c>
      <c r="H100" s="48">
        <f t="shared" si="29"/>
        <v>0</v>
      </c>
      <c r="I100" s="64">
        <f t="shared" si="30"/>
        <v>-0.0005959618453628332</v>
      </c>
    </row>
    <row r="101" spans="1:9" ht="9.75" customHeight="1">
      <c r="A101" s="60">
        <f t="shared" si="25"/>
        <v>2400</v>
      </c>
      <c r="B101" s="48">
        <f t="shared" si="17"/>
        <v>40</v>
      </c>
      <c r="C101" s="60">
        <f t="shared" si="26"/>
        <v>0.6666666666666666</v>
      </c>
      <c r="D101" s="48">
        <f t="shared" si="27"/>
        <v>333.06418717971167</v>
      </c>
      <c r="E101" s="48">
        <f t="shared" si="20"/>
        <v>60.064187179711666</v>
      </c>
      <c r="F101" s="48">
        <f t="shared" si="28"/>
        <v>313.19747670490085</v>
      </c>
      <c r="G101" s="48">
        <f t="shared" si="22"/>
        <v>40.19747670490085</v>
      </c>
      <c r="H101" s="48">
        <f t="shared" si="29"/>
        <v>0</v>
      </c>
      <c r="I101" s="64">
        <f t="shared" si="30"/>
        <v>-0.0005954347650647851</v>
      </c>
    </row>
    <row r="102" spans="1:9" ht="9.75" customHeight="1">
      <c r="A102" s="60">
        <f t="shared" si="25"/>
        <v>2430</v>
      </c>
      <c r="B102" s="48">
        <f t="shared" si="17"/>
        <v>40.5</v>
      </c>
      <c r="C102" s="60">
        <f t="shared" si="26"/>
        <v>0.675</v>
      </c>
      <c r="D102" s="48">
        <f t="shared" si="27"/>
        <v>333.54726799341586</v>
      </c>
      <c r="E102" s="48">
        <f t="shared" si="20"/>
        <v>60.54726799341586</v>
      </c>
      <c r="F102" s="48">
        <f t="shared" si="28"/>
        <v>313.1796136619489</v>
      </c>
      <c r="G102" s="48">
        <f t="shared" si="22"/>
        <v>40.179613661948906</v>
      </c>
      <c r="H102" s="48">
        <f t="shared" si="29"/>
        <v>0</v>
      </c>
      <c r="I102" s="64">
        <f t="shared" si="30"/>
        <v>-0.0005949081509268491</v>
      </c>
    </row>
    <row r="103" spans="1:9" ht="9.75" customHeight="1">
      <c r="A103" s="60">
        <f t="shared" si="25"/>
        <v>2460</v>
      </c>
      <c r="B103" s="48">
        <f t="shared" si="17"/>
        <v>41</v>
      </c>
      <c r="C103" s="60">
        <f t="shared" si="26"/>
        <v>0.6833333333333333</v>
      </c>
      <c r="D103" s="48">
        <f t="shared" si="27"/>
        <v>334.02992174988816</v>
      </c>
      <c r="E103" s="48">
        <f t="shared" si="20"/>
        <v>61.02992174988816</v>
      </c>
      <c r="F103" s="48">
        <f t="shared" si="28"/>
        <v>313.1617664174211</v>
      </c>
      <c r="G103" s="48">
        <f t="shared" si="22"/>
        <v>40.16176641742112</v>
      </c>
      <c r="H103" s="48">
        <f t="shared" si="29"/>
        <v>0</v>
      </c>
      <c r="I103" s="64">
        <f t="shared" si="30"/>
        <v>-0.0005943820025367446</v>
      </c>
    </row>
    <row r="104" spans="1:9" ht="9.75" customHeight="1">
      <c r="A104" s="60">
        <f t="shared" si="25"/>
        <v>2490</v>
      </c>
      <c r="B104" s="48">
        <f t="shared" si="17"/>
        <v>41.5</v>
      </c>
      <c r="C104" s="60">
        <f t="shared" si="26"/>
        <v>0.6916666666666667</v>
      </c>
      <c r="D104" s="48">
        <f t="shared" si="27"/>
        <v>334.5121488266594</v>
      </c>
      <c r="E104" s="48">
        <f t="shared" si="20"/>
        <v>61.51214882665943</v>
      </c>
      <c r="F104" s="48">
        <f t="shared" si="28"/>
        <v>313.14393495734504</v>
      </c>
      <c r="G104" s="48">
        <f t="shared" si="22"/>
        <v>40.14393495734504</v>
      </c>
      <c r="H104" s="48">
        <f t="shared" si="29"/>
        <v>0</v>
      </c>
      <c r="I104" s="64">
        <f t="shared" si="30"/>
        <v>-0.0005938563194825547</v>
      </c>
    </row>
    <row r="105" spans="1:9" ht="9.75" customHeight="1">
      <c r="A105" s="60">
        <f t="shared" si="25"/>
        <v>2520</v>
      </c>
      <c r="B105" s="48">
        <f t="shared" si="17"/>
        <v>42</v>
      </c>
      <c r="C105" s="60">
        <f t="shared" si="26"/>
        <v>0.7</v>
      </c>
      <c r="D105" s="48">
        <f t="shared" si="27"/>
        <v>334.9939496009268</v>
      </c>
      <c r="E105" s="48">
        <f t="shared" si="20"/>
        <v>61.99394960092678</v>
      </c>
      <c r="F105" s="48">
        <f t="shared" si="28"/>
        <v>313.12611926776054</v>
      </c>
      <c r="G105" s="48">
        <f t="shared" si="22"/>
        <v>40.126119267760544</v>
      </c>
      <c r="H105" s="48">
        <f t="shared" si="29"/>
        <v>0</v>
      </c>
      <c r="I105" s="64">
        <f t="shared" si="30"/>
        <v>-0.0005933311013527258</v>
      </c>
    </row>
    <row r="106" spans="1:9" ht="9.75" customHeight="1">
      <c r="A106" s="60">
        <f t="shared" si="25"/>
        <v>2550</v>
      </c>
      <c r="B106" s="48">
        <f t="shared" si="17"/>
        <v>42.5</v>
      </c>
      <c r="C106" s="60">
        <f t="shared" si="26"/>
        <v>0.7083333333333334</v>
      </c>
      <c r="D106" s="48">
        <f t="shared" si="27"/>
        <v>335.4753244495536</v>
      </c>
      <c r="E106" s="48">
        <f t="shared" si="20"/>
        <v>62.475324449553625</v>
      </c>
      <c r="F106" s="48">
        <f t="shared" si="28"/>
        <v>313.10831933471997</v>
      </c>
      <c r="G106" s="48">
        <f t="shared" si="22"/>
        <v>40.108319334719965</v>
      </c>
      <c r="H106" s="48">
        <f t="shared" si="29"/>
        <v>0</v>
      </c>
      <c r="I106" s="64">
        <f t="shared" si="30"/>
        <v>-0.0005928063477360716</v>
      </c>
    </row>
    <row r="107" spans="1:9" ht="9.75" customHeight="1">
      <c r="A107" s="60">
        <f t="shared" si="25"/>
        <v>2580</v>
      </c>
      <c r="B107" s="48">
        <f t="shared" si="17"/>
        <v>43</v>
      </c>
      <c r="C107" s="60">
        <f t="shared" si="26"/>
        <v>0.7166666666666667</v>
      </c>
      <c r="D107" s="48">
        <f t="shared" si="27"/>
        <v>335.95627374907053</v>
      </c>
      <c r="E107" s="48">
        <f t="shared" si="20"/>
        <v>62.95627374907053</v>
      </c>
      <c r="F107" s="48">
        <f t="shared" si="28"/>
        <v>313.09053514428786</v>
      </c>
      <c r="G107" s="48">
        <f t="shared" si="22"/>
        <v>40.090535144287855</v>
      </c>
      <c r="H107" s="48">
        <f t="shared" si="29"/>
        <v>0</v>
      </c>
      <c r="I107" s="64">
        <f t="shared" si="30"/>
        <v>-0.000592282058221766</v>
      </c>
    </row>
    <row r="108" spans="1:9" ht="9.75" customHeight="1">
      <c r="A108" s="60">
        <f t="shared" si="25"/>
        <v>2610</v>
      </c>
      <c r="B108" s="48">
        <f t="shared" si="17"/>
        <v>43.5</v>
      </c>
      <c r="C108" s="60">
        <f t="shared" si="26"/>
        <v>0.725</v>
      </c>
      <c r="D108" s="48">
        <f t="shared" si="27"/>
        <v>336.436797875675</v>
      </c>
      <c r="E108" s="48">
        <f t="shared" si="20"/>
        <v>63.43679787567498</v>
      </c>
      <c r="F108" s="48">
        <f t="shared" si="28"/>
        <v>313.0727666825412</v>
      </c>
      <c r="G108" s="48">
        <f t="shared" si="22"/>
        <v>40.072766682541214</v>
      </c>
      <c r="H108" s="48">
        <f t="shared" si="29"/>
        <v>0</v>
      </c>
      <c r="I108" s="64">
        <f t="shared" si="30"/>
        <v>-0.00059175823239935</v>
      </c>
    </row>
    <row r="109" spans="1:9" ht="9.75" customHeight="1">
      <c r="A109" s="60">
        <f t="shared" si="25"/>
        <v>2640</v>
      </c>
      <c r="B109" s="48">
        <f t="shared" si="17"/>
        <v>44</v>
      </c>
      <c r="C109" s="60">
        <f t="shared" si="26"/>
        <v>0.7333333333333333</v>
      </c>
      <c r="D109" s="48">
        <f t="shared" si="27"/>
        <v>336.91689720523203</v>
      </c>
      <c r="E109" s="48">
        <f t="shared" si="20"/>
        <v>63.91689720523203</v>
      </c>
      <c r="F109" s="48">
        <f t="shared" si="28"/>
        <v>313.0550139355692</v>
      </c>
      <c r="G109" s="48">
        <f t="shared" si="22"/>
        <v>40.05501393556921</v>
      </c>
      <c r="H109" s="48">
        <f t="shared" si="29"/>
        <v>0</v>
      </c>
      <c r="I109" s="64">
        <f t="shared" si="30"/>
        <v>-0.000591234869858723</v>
      </c>
    </row>
    <row r="110" spans="1:9" ht="9.75" customHeight="1">
      <c r="A110" s="60">
        <f t="shared" si="25"/>
        <v>2670</v>
      </c>
      <c r="B110" s="48">
        <f t="shared" si="17"/>
        <v>44.5</v>
      </c>
      <c r="C110" s="60">
        <f t="shared" si="26"/>
        <v>0.7416666666666667</v>
      </c>
      <c r="D110" s="48">
        <f t="shared" si="27"/>
        <v>337.3965721132744</v>
      </c>
      <c r="E110" s="48">
        <f t="shared" si="20"/>
        <v>64.39657211327437</v>
      </c>
      <c r="F110" s="48">
        <f t="shared" si="28"/>
        <v>313.03727688947345</v>
      </c>
      <c r="G110" s="48">
        <f t="shared" si="22"/>
        <v>40.037276889473446</v>
      </c>
      <c r="H110" s="48">
        <f t="shared" si="29"/>
        <v>0</v>
      </c>
      <c r="I110" s="64">
        <f t="shared" si="30"/>
        <v>-0.0005907119701901515</v>
      </c>
    </row>
    <row r="111" spans="1:9" ht="9.75" customHeight="1">
      <c r="A111" s="60">
        <f t="shared" si="25"/>
        <v>2700</v>
      </c>
      <c r="B111" s="48">
        <f t="shared" si="17"/>
        <v>45</v>
      </c>
      <c r="C111" s="60">
        <f t="shared" si="26"/>
        <v>0.75</v>
      </c>
      <c r="D111" s="48">
        <f t="shared" si="27"/>
        <v>337.87582297500273</v>
      </c>
      <c r="E111" s="48">
        <f t="shared" si="20"/>
        <v>64.87582297500273</v>
      </c>
      <c r="F111" s="48">
        <f t="shared" si="28"/>
        <v>313.01955553036777</v>
      </c>
      <c r="G111" s="48">
        <f t="shared" si="22"/>
        <v>40.01955553036777</v>
      </c>
      <c r="H111" s="48">
        <f t="shared" si="29"/>
        <v>0</v>
      </c>
      <c r="I111" s="64">
        <f t="shared" si="30"/>
        <v>-0.0005901895329842624</v>
      </c>
    </row>
    <row r="112" spans="1:9" ht="9.75" customHeight="1">
      <c r="A112" s="60">
        <f t="shared" si="25"/>
        <v>2730</v>
      </c>
      <c r="B112" s="48">
        <f t="shared" si="17"/>
        <v>45.5</v>
      </c>
      <c r="C112" s="60">
        <f t="shared" si="26"/>
        <v>0.7583333333333333</v>
      </c>
      <c r="D112" s="48">
        <f t="shared" si="27"/>
        <v>338.3546501652861</v>
      </c>
      <c r="E112" s="48">
        <f t="shared" si="20"/>
        <v>65.3546501652861</v>
      </c>
      <c r="F112" s="48">
        <f t="shared" si="28"/>
        <v>313.0018498443782</v>
      </c>
      <c r="G112" s="48">
        <f t="shared" si="22"/>
        <v>40.00184984437823</v>
      </c>
      <c r="H112" s="48">
        <f t="shared" si="29"/>
        <v>0</v>
      </c>
      <c r="I112" s="64">
        <f t="shared" si="30"/>
        <v>-0.0005896675578320428</v>
      </c>
    </row>
    <row r="113" spans="1:9" ht="9.75" customHeight="1">
      <c r="A113" s="60">
        <f t="shared" si="25"/>
        <v>2760</v>
      </c>
      <c r="B113" s="48">
        <f t="shared" si="17"/>
        <v>46</v>
      </c>
      <c r="C113" s="60">
        <f t="shared" si="26"/>
        <v>0.7666666666666667</v>
      </c>
      <c r="D113" s="48">
        <f t="shared" si="27"/>
        <v>338.8330540586623</v>
      </c>
      <c r="E113" s="48">
        <f t="shared" si="20"/>
        <v>65.8330540586623</v>
      </c>
      <c r="F113" s="48">
        <f t="shared" si="28"/>
        <v>312.9841598176433</v>
      </c>
      <c r="G113" s="48">
        <f t="shared" si="22"/>
        <v>39.984159817643274</v>
      </c>
      <c r="H113" s="48">
        <f t="shared" si="29"/>
        <v>200</v>
      </c>
      <c r="I113" s="64">
        <f t="shared" si="30"/>
        <v>0.01670178789019812</v>
      </c>
    </row>
    <row r="114" spans="1:9" ht="9.75" customHeight="1">
      <c r="A114" s="60">
        <f t="shared" si="25"/>
        <v>2790</v>
      </c>
      <c r="B114" s="48">
        <f t="shared" si="17"/>
        <v>46.5</v>
      </c>
      <c r="C114" s="60">
        <f t="shared" si="26"/>
        <v>0.775</v>
      </c>
      <c r="D114" s="48">
        <f t="shared" si="27"/>
        <v>339.31103502933775</v>
      </c>
      <c r="E114" s="48">
        <f t="shared" si="20"/>
        <v>66.31103502933775</v>
      </c>
      <c r="F114" s="48">
        <f t="shared" si="28"/>
        <v>313.4852134543492</v>
      </c>
      <c r="G114" s="48">
        <f t="shared" si="22"/>
        <v>40.48521345434921</v>
      </c>
      <c r="H114" s="48">
        <f t="shared" si="29"/>
        <v>0</v>
      </c>
      <c r="I114" s="64">
        <f t="shared" si="30"/>
        <v>-0.0006039174318014036</v>
      </c>
    </row>
    <row r="115" spans="1:9" ht="9.75" customHeight="1">
      <c r="A115" s="60">
        <f t="shared" si="25"/>
        <v>2820</v>
      </c>
      <c r="B115" s="48">
        <f t="shared" si="17"/>
        <v>47</v>
      </c>
      <c r="C115" s="60">
        <f t="shared" si="26"/>
        <v>0.7833333333333333</v>
      </c>
      <c r="D115" s="48">
        <f t="shared" si="27"/>
        <v>339.7885934511882</v>
      </c>
      <c r="E115" s="48">
        <f t="shared" si="20"/>
        <v>66.7885934511882</v>
      </c>
      <c r="F115" s="48">
        <f t="shared" si="28"/>
        <v>313.4670959313952</v>
      </c>
      <c r="G115" s="48">
        <f t="shared" si="22"/>
        <v>40.46709593139519</v>
      </c>
      <c r="H115" s="48">
        <f t="shared" si="29"/>
        <v>0</v>
      </c>
      <c r="I115" s="64">
        <f t="shared" si="30"/>
        <v>-0.0006033833154272992</v>
      </c>
    </row>
    <row r="116" spans="1:9" ht="9.75" customHeight="1">
      <c r="A116" s="60">
        <f t="shared" si="25"/>
        <v>2850</v>
      </c>
      <c r="B116" s="48">
        <f t="shared" si="17"/>
        <v>47.5</v>
      </c>
      <c r="C116" s="60">
        <f t="shared" si="26"/>
        <v>0.7916666666666666</v>
      </c>
      <c r="D116" s="48">
        <f t="shared" si="27"/>
        <v>340.2657296977589</v>
      </c>
      <c r="E116" s="48">
        <f t="shared" si="20"/>
        <v>67.2657296977589</v>
      </c>
      <c r="F116" s="48">
        <f t="shared" si="28"/>
        <v>313.44899443193236</v>
      </c>
      <c r="G116" s="48">
        <f t="shared" si="22"/>
        <v>40.44899443193236</v>
      </c>
      <c r="H116" s="48">
        <f t="shared" si="29"/>
        <v>0</v>
      </c>
      <c r="I116" s="64">
        <f t="shared" si="30"/>
        <v>-0.0006028496714361487</v>
      </c>
    </row>
    <row r="117" spans="1:9" ht="9.75" customHeight="1">
      <c r="A117" s="60">
        <f t="shared" si="25"/>
        <v>2880</v>
      </c>
      <c r="B117" s="48">
        <f t="shared" si="17"/>
        <v>48</v>
      </c>
      <c r="C117" s="60">
        <f t="shared" si="26"/>
        <v>0.8</v>
      </c>
      <c r="D117" s="48">
        <f t="shared" si="27"/>
        <v>340.7424441422649</v>
      </c>
      <c r="E117" s="48">
        <f t="shared" si="20"/>
        <v>67.7424441422649</v>
      </c>
      <c r="F117" s="48">
        <f t="shared" si="28"/>
        <v>313.43090894178926</v>
      </c>
      <c r="G117" s="48">
        <f t="shared" si="22"/>
        <v>40.430908941789255</v>
      </c>
      <c r="H117" s="48">
        <f t="shared" si="29"/>
        <v>0</v>
      </c>
      <c r="I117" s="64">
        <f t="shared" si="30"/>
        <v>-0.0006023164994101684</v>
      </c>
    </row>
    <row r="118" spans="1:9" ht="9.75" customHeight="1">
      <c r="A118" s="60">
        <f t="shared" si="25"/>
        <v>2910</v>
      </c>
      <c r="B118" s="48">
        <f t="shared" si="17"/>
        <v>48.5</v>
      </c>
      <c r="C118" s="60">
        <f t="shared" si="26"/>
        <v>0.8083333333333333</v>
      </c>
      <c r="D118" s="48">
        <f t="shared" si="27"/>
        <v>341.21873715759114</v>
      </c>
      <c r="E118" s="48">
        <f t="shared" si="20"/>
        <v>68.21873715759114</v>
      </c>
      <c r="F118" s="48">
        <f t="shared" si="28"/>
        <v>313.41283944680697</v>
      </c>
      <c r="G118" s="48">
        <f t="shared" si="22"/>
        <v>40.41283944680697</v>
      </c>
      <c r="H118" s="48">
        <f t="shared" si="29"/>
        <v>0</v>
      </c>
      <c r="I118" s="64">
        <f t="shared" si="30"/>
        <v>-0.0006017837989319445</v>
      </c>
    </row>
    <row r="119" spans="1:9" ht="9.75" customHeight="1">
      <c r="A119" s="60">
        <f t="shared" si="25"/>
        <v>2940</v>
      </c>
      <c r="B119" s="48">
        <f t="shared" si="17"/>
        <v>49</v>
      </c>
      <c r="C119" s="60">
        <f t="shared" si="26"/>
        <v>0.8166666666666667</v>
      </c>
      <c r="D119" s="48">
        <f t="shared" si="27"/>
        <v>341.6946091162931</v>
      </c>
      <c r="E119" s="48">
        <f t="shared" si="20"/>
        <v>68.69460911629312</v>
      </c>
      <c r="F119" s="48">
        <f t="shared" si="28"/>
        <v>313.394785932839</v>
      </c>
      <c r="G119" s="48">
        <f t="shared" si="22"/>
        <v>40.394785932839</v>
      </c>
      <c r="H119" s="48">
        <f t="shared" si="29"/>
        <v>0</v>
      </c>
      <c r="I119" s="64">
        <f t="shared" si="30"/>
        <v>-0.0006012515695844288</v>
      </c>
    </row>
    <row r="120" spans="1:9" ht="9.75" customHeight="1">
      <c r="A120" s="60">
        <f t="shared" si="25"/>
        <v>2970</v>
      </c>
      <c r="B120" s="48">
        <f t="shared" si="17"/>
        <v>49.5</v>
      </c>
      <c r="C120" s="60">
        <f t="shared" si="26"/>
        <v>0.825</v>
      </c>
      <c r="D120" s="48">
        <f t="shared" si="27"/>
        <v>342.170060390597</v>
      </c>
      <c r="E120" s="48">
        <f t="shared" si="20"/>
        <v>69.17006039059697</v>
      </c>
      <c r="F120" s="48">
        <f t="shared" si="28"/>
        <v>313.37674838575145</v>
      </c>
      <c r="G120" s="48">
        <f t="shared" si="22"/>
        <v>40.376748385751455</v>
      </c>
      <c r="H120" s="48">
        <f t="shared" si="29"/>
        <v>0</v>
      </c>
      <c r="I120" s="64">
        <f t="shared" si="30"/>
        <v>-0.0006007198109509452</v>
      </c>
    </row>
    <row r="121" spans="1:9" ht="9.75" customHeight="1">
      <c r="A121" s="60">
        <f t="shared" si="25"/>
        <v>3000</v>
      </c>
      <c r="B121" s="48">
        <f t="shared" si="17"/>
        <v>50</v>
      </c>
      <c r="C121" s="60">
        <f t="shared" si="26"/>
        <v>0.8333333333333334</v>
      </c>
      <c r="D121" s="48">
        <f t="shared" si="27"/>
        <v>342.6450913523996</v>
      </c>
      <c r="E121" s="48">
        <f t="shared" si="20"/>
        <v>69.64509135239962</v>
      </c>
      <c r="F121" s="48">
        <f t="shared" si="28"/>
        <v>313.35872679142295</v>
      </c>
      <c r="G121" s="48">
        <f t="shared" si="22"/>
        <v>40.35872679142295</v>
      </c>
      <c r="H121" s="48">
        <f t="shared" si="29"/>
        <v>0</v>
      </c>
      <c r="I121" s="64">
        <f t="shared" si="30"/>
        <v>-0.0006001885226151858</v>
      </c>
    </row>
    <row r="122" spans="1:9" ht="9.75" customHeight="1">
      <c r="A122" s="60">
        <f t="shared" si="25"/>
        <v>3030</v>
      </c>
      <c r="B122" s="48">
        <f t="shared" si="17"/>
        <v>50.5</v>
      </c>
      <c r="C122" s="60">
        <f t="shared" si="26"/>
        <v>0.8416666666666667</v>
      </c>
      <c r="D122" s="48">
        <f t="shared" si="27"/>
        <v>343.11970237326943</v>
      </c>
      <c r="E122" s="48">
        <f t="shared" si="20"/>
        <v>70.11970237326943</v>
      </c>
      <c r="F122" s="48">
        <f t="shared" si="28"/>
        <v>313.3407211357445</v>
      </c>
      <c r="G122" s="48">
        <f t="shared" si="22"/>
        <v>40.3407211357445</v>
      </c>
      <c r="H122" s="48">
        <f t="shared" si="29"/>
        <v>0</v>
      </c>
      <c r="I122" s="64">
        <f t="shared" si="30"/>
        <v>-0.0005996577041612087</v>
      </c>
    </row>
    <row r="123" spans="1:9" ht="9.75" customHeight="1">
      <c r="A123" s="60">
        <f t="shared" si="25"/>
        <v>3060</v>
      </c>
      <c r="B123" s="48">
        <f t="shared" si="17"/>
        <v>51</v>
      </c>
      <c r="C123" s="60">
        <f t="shared" si="26"/>
        <v>0.85</v>
      </c>
      <c r="D123" s="48">
        <f t="shared" si="27"/>
        <v>343.59389382444607</v>
      </c>
      <c r="E123" s="48">
        <f t="shared" si="20"/>
        <v>70.59389382444607</v>
      </c>
      <c r="F123" s="48">
        <f t="shared" si="28"/>
        <v>313.3227314046197</v>
      </c>
      <c r="G123" s="48">
        <f t="shared" si="22"/>
        <v>40.322731404619674</v>
      </c>
      <c r="H123" s="48">
        <f t="shared" si="29"/>
        <v>0</v>
      </c>
      <c r="I123" s="64">
        <f t="shared" si="30"/>
        <v>-0.0005991273551734416</v>
      </c>
    </row>
    <row r="124" spans="1:9" ht="9.75" customHeight="1">
      <c r="A124" s="60">
        <f t="shared" si="25"/>
        <v>3090</v>
      </c>
      <c r="B124" s="48">
        <f t="shared" si="17"/>
        <v>51.5</v>
      </c>
      <c r="C124" s="60">
        <f t="shared" si="26"/>
        <v>0.8583333333333333</v>
      </c>
      <c r="D124" s="48">
        <f t="shared" si="27"/>
        <v>344.0676660768412</v>
      </c>
      <c r="E124" s="48">
        <f t="shared" si="20"/>
        <v>71.06766607684119</v>
      </c>
      <c r="F124" s="48">
        <f t="shared" si="28"/>
        <v>313.3047575839645</v>
      </c>
      <c r="G124" s="48">
        <f t="shared" si="22"/>
        <v>40.30475758396449</v>
      </c>
      <c r="H124" s="48">
        <f t="shared" si="29"/>
        <v>0</v>
      </c>
      <c r="I124" s="64">
        <f t="shared" si="30"/>
        <v>-0.0005985974752366801</v>
      </c>
    </row>
    <row r="125" spans="1:9" ht="9.75" customHeight="1">
      <c r="A125" s="60">
        <f t="shared" si="25"/>
        <v>3120</v>
      </c>
      <c r="B125" s="48">
        <f t="shared" si="17"/>
        <v>52</v>
      </c>
      <c r="C125" s="60">
        <f t="shared" si="26"/>
        <v>0.8666666666666667</v>
      </c>
      <c r="D125" s="48">
        <f t="shared" si="27"/>
        <v>344.5410195010384</v>
      </c>
      <c r="E125" s="48">
        <f t="shared" si="20"/>
        <v>71.54101950103842</v>
      </c>
      <c r="F125" s="48">
        <f t="shared" si="28"/>
        <v>313.2867996597074</v>
      </c>
      <c r="G125" s="48">
        <f t="shared" si="22"/>
        <v>40.28679965970741</v>
      </c>
      <c r="H125" s="48">
        <f t="shared" si="29"/>
        <v>0</v>
      </c>
      <c r="I125" s="64">
        <f t="shared" si="30"/>
        <v>-0.0005980680639360859</v>
      </c>
    </row>
    <row r="126" spans="1:9" ht="9.75" customHeight="1">
      <c r="A126" s="60">
        <f t="shared" si="25"/>
        <v>3150</v>
      </c>
      <c r="B126" s="48">
        <f t="shared" si="17"/>
        <v>52.5</v>
      </c>
      <c r="C126" s="60">
        <f t="shared" si="26"/>
        <v>0.875</v>
      </c>
      <c r="D126" s="48">
        <f t="shared" si="27"/>
        <v>345.01395446729384</v>
      </c>
      <c r="E126" s="48">
        <f t="shared" si="20"/>
        <v>72.01395446729384</v>
      </c>
      <c r="F126" s="48">
        <f t="shared" si="28"/>
        <v>313.2688576177893</v>
      </c>
      <c r="G126" s="48">
        <f t="shared" si="22"/>
        <v>40.26885761778931</v>
      </c>
      <c r="H126" s="48">
        <f t="shared" si="29"/>
        <v>0</v>
      </c>
      <c r="I126" s="64">
        <f t="shared" si="30"/>
        <v>-0.0005975391208571865</v>
      </c>
    </row>
    <row r="127" spans="1:9" ht="9.75" customHeight="1">
      <c r="A127" s="60">
        <f t="shared" si="25"/>
        <v>3180</v>
      </c>
      <c r="B127" s="48">
        <f t="shared" si="17"/>
        <v>53</v>
      </c>
      <c r="C127" s="60">
        <f t="shared" si="26"/>
        <v>0.8833333333333333</v>
      </c>
      <c r="D127" s="48">
        <f t="shared" si="27"/>
        <v>345.4864713455363</v>
      </c>
      <c r="E127" s="48">
        <f t="shared" si="20"/>
        <v>72.4864713455363</v>
      </c>
      <c r="F127" s="48">
        <f t="shared" si="28"/>
        <v>313.2509314441636</v>
      </c>
      <c r="G127" s="48">
        <f t="shared" si="22"/>
        <v>40.2509314441636</v>
      </c>
      <c r="H127" s="48">
        <f t="shared" si="29"/>
        <v>0</v>
      </c>
      <c r="I127" s="64">
        <f t="shared" si="30"/>
        <v>-0.0005970106455858796</v>
      </c>
    </row>
    <row r="128" spans="1:9" ht="9.75" customHeight="1">
      <c r="A128" s="60">
        <f t="shared" si="25"/>
        <v>3210</v>
      </c>
      <c r="B128" s="48">
        <f t="shared" si="17"/>
        <v>53.5</v>
      </c>
      <c r="C128" s="60">
        <f t="shared" si="26"/>
        <v>0.8916666666666667</v>
      </c>
      <c r="D128" s="48">
        <f t="shared" si="27"/>
        <v>345.9585705053675</v>
      </c>
      <c r="E128" s="48">
        <f t="shared" si="20"/>
        <v>72.9585705053675</v>
      </c>
      <c r="F128" s="48">
        <f t="shared" si="28"/>
        <v>313.23302112479604</v>
      </c>
      <c r="G128" s="48">
        <f t="shared" si="22"/>
        <v>40.23302112479604</v>
      </c>
      <c r="H128" s="48">
        <f t="shared" si="29"/>
        <v>0</v>
      </c>
      <c r="I128" s="64">
        <f t="shared" si="30"/>
        <v>-0.0005964826377084268</v>
      </c>
    </row>
    <row r="129" spans="1:9" ht="9.75" customHeight="1">
      <c r="A129" s="60">
        <f t="shared" si="25"/>
        <v>3240</v>
      </c>
      <c r="B129" s="48">
        <f t="shared" si="17"/>
        <v>54</v>
      </c>
      <c r="C129" s="60">
        <f t="shared" si="26"/>
        <v>0.9</v>
      </c>
      <c r="D129" s="48">
        <f t="shared" si="27"/>
        <v>346.4302523160625</v>
      </c>
      <c r="E129" s="48">
        <f t="shared" si="20"/>
        <v>73.43025231606248</v>
      </c>
      <c r="F129" s="48">
        <f t="shared" si="28"/>
        <v>313.2151266456648</v>
      </c>
      <c r="G129" s="48">
        <f t="shared" si="22"/>
        <v>40.21512664566478</v>
      </c>
      <c r="H129" s="48">
        <f t="shared" si="29"/>
        <v>0</v>
      </c>
      <c r="I129" s="64">
        <f t="shared" si="30"/>
        <v>-0.0005959550968114547</v>
      </c>
    </row>
    <row r="130" spans="1:9" ht="9.75" customHeight="1">
      <c r="A130" s="60">
        <f t="shared" si="25"/>
        <v>3270</v>
      </c>
      <c r="B130" s="48">
        <f t="shared" si="17"/>
        <v>54.5</v>
      </c>
      <c r="C130" s="60">
        <f t="shared" si="26"/>
        <v>0.9083333333333333</v>
      </c>
      <c r="D130" s="48">
        <f t="shared" si="27"/>
        <v>346.9015171465697</v>
      </c>
      <c r="E130" s="48">
        <f t="shared" si="20"/>
        <v>73.90151714656969</v>
      </c>
      <c r="F130" s="48">
        <f t="shared" si="28"/>
        <v>313.1972479927604</v>
      </c>
      <c r="G130" s="48">
        <f t="shared" si="22"/>
        <v>40.197247992760424</v>
      </c>
      <c r="H130" s="48">
        <f t="shared" si="29"/>
        <v>0</v>
      </c>
      <c r="I130" s="64">
        <f t="shared" si="30"/>
        <v>-0.000595428022481957</v>
      </c>
    </row>
    <row r="131" spans="1:9" ht="9.75" customHeight="1">
      <c r="A131" s="60">
        <f t="shared" si="25"/>
        <v>3300</v>
      </c>
      <c r="B131" s="48">
        <f t="shared" si="17"/>
        <v>55</v>
      </c>
      <c r="C131" s="60">
        <f t="shared" si="26"/>
        <v>0.9166666666666666</v>
      </c>
      <c r="D131" s="48">
        <f t="shared" si="27"/>
        <v>347.3723653655116</v>
      </c>
      <c r="E131" s="48">
        <f t="shared" si="20"/>
        <v>74.3723653655116</v>
      </c>
      <c r="F131" s="48">
        <f t="shared" si="28"/>
        <v>313.17938515208596</v>
      </c>
      <c r="G131" s="48">
        <f t="shared" si="22"/>
        <v>40.179385152085956</v>
      </c>
      <c r="H131" s="48">
        <f t="shared" si="29"/>
        <v>0</v>
      </c>
      <c r="I131" s="64">
        <f t="shared" si="30"/>
        <v>-0.0005949014143072927</v>
      </c>
    </row>
    <row r="132" spans="1:9" ht="9.75" customHeight="1">
      <c r="A132" s="60">
        <f t="shared" si="25"/>
        <v>3330</v>
      </c>
      <c r="B132" s="48">
        <f t="shared" si="17"/>
        <v>55.5</v>
      </c>
      <c r="C132" s="60">
        <f t="shared" si="26"/>
        <v>0.925</v>
      </c>
      <c r="D132" s="48">
        <f t="shared" si="27"/>
        <v>347.8427973411847</v>
      </c>
      <c r="E132" s="48">
        <f t="shared" si="20"/>
        <v>74.84279734118468</v>
      </c>
      <c r="F132" s="48">
        <f t="shared" si="28"/>
        <v>313.16153810965676</v>
      </c>
      <c r="G132" s="48">
        <f t="shared" si="22"/>
        <v>40.16153810965676</v>
      </c>
      <c r="H132" s="48">
        <f t="shared" si="29"/>
        <v>0</v>
      </c>
      <c r="I132" s="64">
        <f t="shared" si="30"/>
        <v>-0.0005943752718751864</v>
      </c>
    </row>
    <row r="133" spans="1:9" ht="9.75" customHeight="1">
      <c r="A133" s="60">
        <f t="shared" si="25"/>
        <v>3360</v>
      </c>
      <c r="B133" s="48">
        <f t="shared" si="17"/>
        <v>56</v>
      </c>
      <c r="C133" s="60">
        <f t="shared" si="26"/>
        <v>0.9333333333333333</v>
      </c>
      <c r="D133" s="48">
        <f t="shared" si="27"/>
        <v>348.3128134415599</v>
      </c>
      <c r="E133" s="48">
        <f t="shared" si="20"/>
        <v>75.31281344155991</v>
      </c>
      <c r="F133" s="48">
        <f t="shared" si="28"/>
        <v>313.1437068515005</v>
      </c>
      <c r="G133" s="48">
        <f t="shared" si="22"/>
        <v>40.1437068515005</v>
      </c>
      <c r="H133" s="48">
        <f t="shared" si="29"/>
        <v>0</v>
      </c>
      <c r="I133" s="64">
        <f t="shared" si="30"/>
        <v>-0.000593849594773724</v>
      </c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6"/>
  <sheetViews>
    <sheetView zoomScalePageLayoutView="0" workbookViewId="0" topLeftCell="A16">
      <selection activeCell="G17" sqref="G17"/>
    </sheetView>
  </sheetViews>
  <sheetFormatPr defaultColWidth="9.140625" defaultRowHeight="15"/>
  <cols>
    <col min="2" max="2" width="7.421875" style="0" customWidth="1"/>
    <col min="3" max="3" width="5.00390625" style="0" customWidth="1"/>
    <col min="5" max="5" width="7.140625" style="0" customWidth="1"/>
    <col min="6" max="8" width="7.7109375" style="0" customWidth="1"/>
    <col min="9" max="9" width="9.00390625" style="0" customWidth="1"/>
    <col min="10" max="10" width="7.7109375" style="0" customWidth="1"/>
    <col min="11" max="11" width="4.140625" style="0" customWidth="1"/>
  </cols>
  <sheetData>
    <row r="1" spans="1:3" ht="15">
      <c r="A1" s="1" t="s">
        <v>77</v>
      </c>
      <c r="B1" s="1"/>
      <c r="C1" s="1"/>
    </row>
    <row r="3" spans="1:5" ht="15">
      <c r="A3" t="s">
        <v>17</v>
      </c>
      <c r="B3">
        <v>4186</v>
      </c>
      <c r="C3" t="s">
        <v>52</v>
      </c>
      <c r="E3" s="1" t="s">
        <v>33</v>
      </c>
    </row>
    <row r="4" spans="1:5" ht="15">
      <c r="A4" t="s">
        <v>9</v>
      </c>
      <c r="B4">
        <v>500</v>
      </c>
      <c r="C4" t="s">
        <v>53</v>
      </c>
      <c r="E4" t="s">
        <v>31</v>
      </c>
    </row>
    <row r="5" spans="1:3" ht="15">
      <c r="A5" t="s">
        <v>75</v>
      </c>
      <c r="B5">
        <v>31</v>
      </c>
      <c r="C5" t="s">
        <v>76</v>
      </c>
    </row>
    <row r="6" spans="1:5" ht="15">
      <c r="A6" t="s">
        <v>30</v>
      </c>
      <c r="B6">
        <v>293</v>
      </c>
      <c r="C6" t="s">
        <v>60</v>
      </c>
      <c r="E6" t="s">
        <v>32</v>
      </c>
    </row>
    <row r="7" spans="1:5" ht="15">
      <c r="A7" t="s">
        <v>47</v>
      </c>
      <c r="B7">
        <f>273+15</f>
        <v>288</v>
      </c>
      <c r="C7" t="s">
        <v>60</v>
      </c>
      <c r="E7" t="s">
        <v>34</v>
      </c>
    </row>
    <row r="8" spans="1:4" ht="15">
      <c r="A8" t="s">
        <v>71</v>
      </c>
      <c r="B8">
        <v>313</v>
      </c>
      <c r="C8" t="s">
        <v>60</v>
      </c>
      <c r="D8" t="s">
        <v>73</v>
      </c>
    </row>
    <row r="9" spans="1:5" ht="15">
      <c r="A9" t="s">
        <v>16</v>
      </c>
      <c r="B9">
        <f>B14*B3</f>
        <v>33488.00000000001</v>
      </c>
      <c r="E9" t="s">
        <v>45</v>
      </c>
    </row>
    <row r="10" spans="1:3" ht="15">
      <c r="A10" t="s">
        <v>50</v>
      </c>
      <c r="B10">
        <v>0.2</v>
      </c>
      <c r="C10" t="s">
        <v>4</v>
      </c>
    </row>
    <row r="11" spans="1:5" ht="15">
      <c r="A11" t="s">
        <v>51</v>
      </c>
      <c r="B11">
        <v>0.2</v>
      </c>
      <c r="C11" t="s">
        <v>4</v>
      </c>
      <c r="E11" t="s">
        <v>44</v>
      </c>
    </row>
    <row r="12" spans="1:5" ht="15">
      <c r="A12" t="s">
        <v>1</v>
      </c>
      <c r="B12">
        <f>4*B10*B11+2*B10*B10</f>
        <v>0.24000000000000005</v>
      </c>
      <c r="C12" t="s">
        <v>5</v>
      </c>
      <c r="E12" t="s">
        <v>43</v>
      </c>
    </row>
    <row r="13" spans="1:15" ht="15">
      <c r="A13" t="s">
        <v>6</v>
      </c>
      <c r="B13">
        <f>B10*B10*B11</f>
        <v>0.008000000000000002</v>
      </c>
      <c r="C13" t="s">
        <v>7</v>
      </c>
      <c r="O13" t="s">
        <v>65</v>
      </c>
    </row>
    <row r="14" spans="1:3" ht="15">
      <c r="A14" t="s">
        <v>4</v>
      </c>
      <c r="B14">
        <f>1000*B13</f>
        <v>8.000000000000002</v>
      </c>
      <c r="C14" t="s">
        <v>8</v>
      </c>
    </row>
    <row r="15" spans="1:3" ht="15">
      <c r="A15" t="s">
        <v>66</v>
      </c>
      <c r="B15">
        <v>0.01</v>
      </c>
      <c r="C15" t="s">
        <v>4</v>
      </c>
    </row>
    <row r="16" spans="1:3" ht="15">
      <c r="A16" t="s">
        <v>67</v>
      </c>
      <c r="B16">
        <v>0.1</v>
      </c>
      <c r="C16" t="s">
        <v>68</v>
      </c>
    </row>
    <row r="17" spans="1:5" ht="15">
      <c r="A17" t="s">
        <v>29</v>
      </c>
      <c r="B17">
        <f>B15/(B12*B16)+1/(B12*20)+1/(B12*400)</f>
        <v>0.6354166666666664</v>
      </c>
      <c r="C17" t="s">
        <v>54</v>
      </c>
      <c r="D17" t="s">
        <v>58</v>
      </c>
      <c r="E17">
        <f>1/(B17*B12)</f>
        <v>6.557377049180329</v>
      </c>
    </row>
    <row r="19" spans="1:3" ht="15">
      <c r="A19" t="s">
        <v>11</v>
      </c>
      <c r="B19">
        <v>20</v>
      </c>
      <c r="C19" t="s">
        <v>55</v>
      </c>
    </row>
    <row r="20" ht="15.75" thickBot="1"/>
    <row r="21" spans="1:12" ht="15">
      <c r="A21" s="2" t="s">
        <v>27</v>
      </c>
      <c r="B21" s="16" t="s">
        <v>48</v>
      </c>
      <c r="C21" s="16" t="s">
        <v>46</v>
      </c>
      <c r="D21" s="16" t="s">
        <v>12</v>
      </c>
      <c r="E21" s="3" t="s">
        <v>13</v>
      </c>
      <c r="F21" s="2" t="s">
        <v>20</v>
      </c>
      <c r="G21" s="16"/>
      <c r="H21" s="30" t="s">
        <v>74</v>
      </c>
      <c r="I21" s="30" t="s">
        <v>9</v>
      </c>
      <c r="J21" s="3" t="s">
        <v>41</v>
      </c>
      <c r="L21" t="s">
        <v>78</v>
      </c>
    </row>
    <row r="22" spans="1:12" ht="15">
      <c r="A22" s="4">
        <v>0</v>
      </c>
      <c r="B22" s="11">
        <f>A22/60</f>
        <v>0</v>
      </c>
      <c r="C22" s="10">
        <f>A22/3600</f>
        <v>0</v>
      </c>
      <c r="D22" s="11">
        <f>$B$6+$B$4*(1-EXP(-A22/($B$17*$B$9)))</f>
        <v>293</v>
      </c>
      <c r="E22" s="6">
        <f>D22-273</f>
        <v>20</v>
      </c>
      <c r="F22" s="7">
        <v>293</v>
      </c>
      <c r="G22" s="11">
        <f>F22-273</f>
        <v>20</v>
      </c>
      <c r="H22" s="31">
        <f>$B$8-F22</f>
        <v>20</v>
      </c>
      <c r="I22" s="31">
        <f aca="true" t="shared" si="0" ref="I22:I53">IF(($B$8-F22)&gt;1,$B$4,$B$5+$B$4*(ABS(F22-$B$8)))</f>
        <v>500</v>
      </c>
      <c r="J22" s="21">
        <f>(I22-(F22-$B$6)/$B$17)/$B$9</f>
        <v>0.01493072145246058</v>
      </c>
      <c r="L22" s="32" t="s">
        <v>79</v>
      </c>
    </row>
    <row r="23" spans="1:10" ht="15">
      <c r="A23" s="4">
        <f>B19</f>
        <v>20</v>
      </c>
      <c r="B23" s="11">
        <f aca="true" t="shared" si="1" ref="B23:B61">A23/60</f>
        <v>0.3333333333333333</v>
      </c>
      <c r="C23" s="10">
        <f aca="true" t="shared" si="2" ref="C23:C61">A23/3600</f>
        <v>0.005555555555555556</v>
      </c>
      <c r="D23" s="11">
        <f aca="true" t="shared" si="3" ref="D23:D61">$B$6+$B$17*$B$4*(1-EXP(-A23/($B$17*$B$9)))</f>
        <v>293.2984741389824</v>
      </c>
      <c r="E23" s="6">
        <f aca="true" t="shared" si="4" ref="E23:E61">D23-273</f>
        <v>20.298474138982385</v>
      </c>
      <c r="F23" s="7">
        <f>F22+J22*$B$19</f>
        <v>293.2986144290492</v>
      </c>
      <c r="G23" s="11">
        <f aca="true" t="shared" si="5" ref="G23:G61">F23-273</f>
        <v>20.298614429049223</v>
      </c>
      <c r="H23" s="31">
        <f aca="true" t="shared" si="6" ref="H23:H86">$B$8-F23</f>
        <v>19.701385570950777</v>
      </c>
      <c r="I23" s="31">
        <f t="shared" si="0"/>
        <v>500</v>
      </c>
      <c r="J23" s="21">
        <f>(I23-(F23-$B$6)/$B$17)/$B$9</f>
        <v>0.014916688050141411</v>
      </c>
    </row>
    <row r="24" spans="1:10" ht="15">
      <c r="A24" s="4">
        <f aca="true" t="shared" si="7" ref="A24:A61">A23+$B$19</f>
        <v>40</v>
      </c>
      <c r="B24" s="11">
        <f t="shared" si="1"/>
        <v>0.6666666666666666</v>
      </c>
      <c r="C24" s="10">
        <f t="shared" si="2"/>
        <v>0.011111111111111112</v>
      </c>
      <c r="D24" s="11">
        <f t="shared" si="3"/>
        <v>293.596667873574</v>
      </c>
      <c r="E24" s="6">
        <f t="shared" si="4"/>
        <v>20.596667873574006</v>
      </c>
      <c r="F24" s="7">
        <f aca="true" t="shared" si="8" ref="F24:F61">F23+J23*$B$19</f>
        <v>293.59694819005205</v>
      </c>
      <c r="G24" s="11">
        <f t="shared" si="5"/>
        <v>20.596948190052046</v>
      </c>
      <c r="H24" s="31">
        <f t="shared" si="6"/>
        <v>19.403051809947954</v>
      </c>
      <c r="I24" s="31">
        <f t="shared" si="0"/>
        <v>500</v>
      </c>
      <c r="J24" s="21">
        <f aca="true" t="shared" si="9" ref="J24:J87">(I24-(F24-$B$6)/$B$17)/$B$9</f>
        <v>0.014902667837833273</v>
      </c>
    </row>
    <row r="25" spans="1:10" ht="15">
      <c r="A25" s="4">
        <f t="shared" si="7"/>
        <v>60</v>
      </c>
      <c r="B25" s="11">
        <f t="shared" si="1"/>
        <v>1</v>
      </c>
      <c r="C25" s="10">
        <f t="shared" si="2"/>
        <v>0.016666666666666666</v>
      </c>
      <c r="D25" s="11">
        <f t="shared" si="3"/>
        <v>293.8945814672036</v>
      </c>
      <c r="E25" s="6">
        <f t="shared" si="4"/>
        <v>20.89458146720358</v>
      </c>
      <c r="F25" s="7">
        <f t="shared" si="8"/>
        <v>293.8950015468087</v>
      </c>
      <c r="G25" s="11">
        <f t="shared" si="5"/>
        <v>20.895001546808714</v>
      </c>
      <c r="H25" s="31">
        <f t="shared" si="6"/>
        <v>19.104998453191286</v>
      </c>
      <c r="I25" s="31">
        <f t="shared" si="0"/>
        <v>500</v>
      </c>
      <c r="J25" s="21">
        <f t="shared" si="9"/>
        <v>0.014888660803138857</v>
      </c>
    </row>
    <row r="26" spans="1:10" ht="15">
      <c r="A26" s="4">
        <f t="shared" si="7"/>
        <v>80</v>
      </c>
      <c r="B26" s="11">
        <f t="shared" si="1"/>
        <v>1.3333333333333333</v>
      </c>
      <c r="C26" s="10">
        <f t="shared" si="2"/>
        <v>0.022222222222222223</v>
      </c>
      <c r="D26" s="11">
        <f t="shared" si="3"/>
        <v>294.19221518305204</v>
      </c>
      <c r="E26" s="6">
        <f t="shared" si="4"/>
        <v>21.192215183052042</v>
      </c>
      <c r="F26" s="7">
        <f t="shared" si="8"/>
        <v>294.19277476287147</v>
      </c>
      <c r="G26" s="11">
        <f t="shared" si="5"/>
        <v>21.192774762871466</v>
      </c>
      <c r="H26" s="31">
        <f t="shared" si="6"/>
        <v>18.807225237128534</v>
      </c>
      <c r="I26" s="31">
        <f t="shared" si="0"/>
        <v>500</v>
      </c>
      <c r="J26" s="21">
        <f t="shared" si="9"/>
        <v>0.014874666933672512</v>
      </c>
    </row>
    <row r="27" spans="1:10" ht="15">
      <c r="A27" s="4">
        <f t="shared" si="7"/>
        <v>100</v>
      </c>
      <c r="B27" s="11">
        <f t="shared" si="1"/>
        <v>1.6666666666666667</v>
      </c>
      <c r="C27" s="10">
        <f t="shared" si="2"/>
        <v>0.027777777777777776</v>
      </c>
      <c r="D27" s="11">
        <f t="shared" si="3"/>
        <v>294.48956928405335</v>
      </c>
      <c r="E27" s="6">
        <f t="shared" si="4"/>
        <v>21.489569284053346</v>
      </c>
      <c r="F27" s="7">
        <f t="shared" si="8"/>
        <v>294.4902681015449</v>
      </c>
      <c r="G27" s="11">
        <f t="shared" si="5"/>
        <v>21.490268101544928</v>
      </c>
      <c r="H27" s="31">
        <f t="shared" si="6"/>
        <v>18.509731898455072</v>
      </c>
      <c r="I27" s="31">
        <f t="shared" si="0"/>
        <v>500</v>
      </c>
      <c r="J27" s="21">
        <f t="shared" si="9"/>
        <v>0.014860686217060224</v>
      </c>
    </row>
    <row r="28" spans="1:10" ht="15">
      <c r="A28" s="4">
        <f t="shared" si="7"/>
        <v>120</v>
      </c>
      <c r="B28" s="11">
        <f t="shared" si="1"/>
        <v>2</v>
      </c>
      <c r="C28" s="10">
        <f t="shared" si="2"/>
        <v>0.03333333333333333</v>
      </c>
      <c r="D28" s="11">
        <f t="shared" si="3"/>
        <v>294.7866440328943</v>
      </c>
      <c r="E28" s="6">
        <f t="shared" si="4"/>
        <v>21.786644032894287</v>
      </c>
      <c r="F28" s="7">
        <f t="shared" si="8"/>
        <v>294.7874818258861</v>
      </c>
      <c r="G28" s="11">
        <f t="shared" si="5"/>
        <v>21.78748182588612</v>
      </c>
      <c r="H28" s="31">
        <f t="shared" si="6"/>
        <v>18.21251817411388</v>
      </c>
      <c r="I28" s="31">
        <f t="shared" si="0"/>
        <v>500</v>
      </c>
      <c r="J28" s="21">
        <f t="shared" si="9"/>
        <v>0.01484671864093961</v>
      </c>
    </row>
    <row r="29" spans="1:10" ht="15">
      <c r="A29" s="4">
        <f t="shared" si="7"/>
        <v>140</v>
      </c>
      <c r="B29" s="11">
        <f t="shared" si="1"/>
        <v>2.3333333333333335</v>
      </c>
      <c r="C29" s="10">
        <f t="shared" si="2"/>
        <v>0.03888888888888889</v>
      </c>
      <c r="D29" s="11">
        <f t="shared" si="3"/>
        <v>295.083439692015</v>
      </c>
      <c r="E29" s="6">
        <f t="shared" si="4"/>
        <v>22.08343969201502</v>
      </c>
      <c r="F29" s="7">
        <f t="shared" si="8"/>
        <v>295.0844161987049</v>
      </c>
      <c r="G29" s="11">
        <f t="shared" si="5"/>
        <v>22.0844161987049</v>
      </c>
      <c r="H29" s="31">
        <f t="shared" si="6"/>
        <v>17.9155838012951</v>
      </c>
      <c r="I29" s="31">
        <f t="shared" si="0"/>
        <v>500</v>
      </c>
      <c r="J29" s="21">
        <f t="shared" si="9"/>
        <v>0.014832764192959907</v>
      </c>
    </row>
    <row r="30" spans="1:10" ht="15">
      <c r="A30" s="24">
        <f t="shared" si="7"/>
        <v>160</v>
      </c>
      <c r="B30" s="26">
        <f t="shared" si="1"/>
        <v>2.6666666666666665</v>
      </c>
      <c r="C30" s="25">
        <f t="shared" si="2"/>
        <v>0.044444444444444446</v>
      </c>
      <c r="D30" s="26">
        <f t="shared" si="3"/>
        <v>295.379956523609</v>
      </c>
      <c r="E30" s="27">
        <f t="shared" si="4"/>
        <v>22.379956523608996</v>
      </c>
      <c r="F30" s="7">
        <f t="shared" si="8"/>
        <v>295.3810714825641</v>
      </c>
      <c r="G30" s="26">
        <f t="shared" si="5"/>
        <v>22.381071482564096</v>
      </c>
      <c r="H30" s="31">
        <f t="shared" si="6"/>
        <v>17.618928517435904</v>
      </c>
      <c r="I30" s="31">
        <f t="shared" si="0"/>
        <v>500</v>
      </c>
      <c r="J30" s="21">
        <f t="shared" si="9"/>
        <v>0.014818822860781958</v>
      </c>
    </row>
    <row r="31" spans="1:10" ht="15">
      <c r="A31" s="4">
        <f t="shared" si="7"/>
        <v>180</v>
      </c>
      <c r="B31" s="11">
        <f t="shared" si="1"/>
        <v>3</v>
      </c>
      <c r="C31" s="10">
        <f t="shared" si="2"/>
        <v>0.05</v>
      </c>
      <c r="D31" s="11">
        <f t="shared" si="3"/>
        <v>295.6761947896234</v>
      </c>
      <c r="E31" s="6">
        <f t="shared" si="4"/>
        <v>22.676194789623423</v>
      </c>
      <c r="F31" s="7">
        <f t="shared" si="8"/>
        <v>295.6774479397797</v>
      </c>
      <c r="G31" s="11">
        <f t="shared" si="5"/>
        <v>22.67744793977971</v>
      </c>
      <c r="H31" s="31">
        <f t="shared" si="6"/>
        <v>17.32255206022029</v>
      </c>
      <c r="I31" s="31">
        <f t="shared" si="0"/>
        <v>500</v>
      </c>
      <c r="J31" s="21">
        <f t="shared" si="9"/>
        <v>0.01480489463207821</v>
      </c>
    </row>
    <row r="32" spans="1:10" ht="15">
      <c r="A32" s="4">
        <f t="shared" si="7"/>
        <v>200</v>
      </c>
      <c r="B32" s="11">
        <f t="shared" si="1"/>
        <v>3.3333333333333335</v>
      </c>
      <c r="C32" s="10">
        <f t="shared" si="2"/>
        <v>0.05555555555555555</v>
      </c>
      <c r="D32" s="11">
        <f t="shared" si="3"/>
        <v>295.9721547517594</v>
      </c>
      <c r="E32" s="6">
        <f t="shared" si="4"/>
        <v>22.972154751759376</v>
      </c>
      <c r="F32" s="7">
        <f t="shared" si="8"/>
        <v>295.9735458324213</v>
      </c>
      <c r="G32" s="11">
        <f t="shared" si="5"/>
        <v>22.97354583242128</v>
      </c>
      <c r="H32" s="31">
        <f t="shared" si="6"/>
        <v>17.02645416757872</v>
      </c>
      <c r="I32" s="31">
        <f t="shared" si="0"/>
        <v>500</v>
      </c>
      <c r="J32" s="21">
        <f t="shared" si="9"/>
        <v>0.014790979494532688</v>
      </c>
    </row>
    <row r="33" spans="1:10" ht="15">
      <c r="A33" s="4">
        <f t="shared" si="7"/>
        <v>220</v>
      </c>
      <c r="B33" s="11">
        <f t="shared" si="1"/>
        <v>3.6666666666666665</v>
      </c>
      <c r="C33" s="10">
        <f t="shared" si="2"/>
        <v>0.06111111111111111</v>
      </c>
      <c r="D33" s="11">
        <f t="shared" si="3"/>
        <v>296.26783667147214</v>
      </c>
      <c r="E33" s="6">
        <f t="shared" si="4"/>
        <v>23.26783667147214</v>
      </c>
      <c r="F33" s="7">
        <f t="shared" si="8"/>
        <v>296.2693654223119</v>
      </c>
      <c r="G33" s="11">
        <f t="shared" si="5"/>
        <v>23.26936542231192</v>
      </c>
      <c r="H33" s="31">
        <f t="shared" si="6"/>
        <v>16.73063457768808</v>
      </c>
      <c r="I33" s="31">
        <f t="shared" si="0"/>
        <v>500</v>
      </c>
      <c r="J33" s="21">
        <f t="shared" si="9"/>
        <v>0.014777077435841</v>
      </c>
    </row>
    <row r="34" spans="1:10" ht="15">
      <c r="A34" s="4">
        <f t="shared" si="7"/>
        <v>240</v>
      </c>
      <c r="B34" s="11">
        <f t="shared" si="1"/>
        <v>4</v>
      </c>
      <c r="C34" s="10">
        <f t="shared" si="2"/>
        <v>0.06666666666666667</v>
      </c>
      <c r="D34" s="11">
        <f t="shared" si="3"/>
        <v>296.5632408099713</v>
      </c>
      <c r="E34" s="6">
        <f t="shared" si="4"/>
        <v>23.56324080997132</v>
      </c>
      <c r="F34" s="7">
        <f t="shared" si="8"/>
        <v>296.56490697102873</v>
      </c>
      <c r="G34" s="11">
        <f t="shared" si="5"/>
        <v>23.564906971028734</v>
      </c>
      <c r="H34" s="31">
        <f t="shared" si="6"/>
        <v>16.435093028971266</v>
      </c>
      <c r="I34" s="31">
        <f t="shared" si="0"/>
        <v>500</v>
      </c>
      <c r="J34" s="21">
        <f t="shared" si="9"/>
        <v>0.014763188443710317</v>
      </c>
    </row>
    <row r="35" spans="1:10" ht="15">
      <c r="A35" s="4">
        <f t="shared" si="7"/>
        <v>260</v>
      </c>
      <c r="B35" s="11">
        <f t="shared" si="1"/>
        <v>4.333333333333333</v>
      </c>
      <c r="C35" s="10">
        <f t="shared" si="2"/>
        <v>0.07222222222222222</v>
      </c>
      <c r="D35" s="11">
        <f t="shared" si="3"/>
        <v>296.8583674282212</v>
      </c>
      <c r="E35" s="6">
        <f t="shared" si="4"/>
        <v>23.858367428221186</v>
      </c>
      <c r="F35" s="7">
        <f t="shared" si="8"/>
        <v>296.8601707399029</v>
      </c>
      <c r="G35" s="11">
        <f t="shared" si="5"/>
        <v>23.860170739902912</v>
      </c>
      <c r="H35" s="31">
        <f t="shared" si="6"/>
        <v>16.139829260097088</v>
      </c>
      <c r="I35" s="31">
        <f t="shared" si="0"/>
        <v>500</v>
      </c>
      <c r="J35" s="21">
        <f t="shared" si="9"/>
        <v>0.01474931250585936</v>
      </c>
    </row>
    <row r="36" spans="1:10" ht="15">
      <c r="A36" s="24">
        <f t="shared" si="7"/>
        <v>280</v>
      </c>
      <c r="B36" s="26">
        <f t="shared" si="1"/>
        <v>4.666666666666667</v>
      </c>
      <c r="C36" s="25">
        <f t="shared" si="2"/>
        <v>0.07777777777777778</v>
      </c>
      <c r="D36" s="26">
        <f t="shared" si="3"/>
        <v>297.15321678694073</v>
      </c>
      <c r="E36" s="27">
        <f t="shared" si="4"/>
        <v>24.15321678694073</v>
      </c>
      <c r="F36" s="7">
        <f t="shared" si="8"/>
        <v>297.1551569900201</v>
      </c>
      <c r="G36" s="26">
        <f t="shared" si="5"/>
        <v>24.15515699002009</v>
      </c>
      <c r="H36" s="31">
        <f t="shared" si="6"/>
        <v>15.844843009979911</v>
      </c>
      <c r="I36" s="31">
        <f t="shared" si="0"/>
        <v>500</v>
      </c>
      <c r="J36" s="21">
        <f t="shared" si="9"/>
        <v>0.014735449610018398</v>
      </c>
    </row>
    <row r="37" spans="1:10" ht="15">
      <c r="A37" s="24">
        <f t="shared" si="7"/>
        <v>300</v>
      </c>
      <c r="B37" s="26">
        <f t="shared" si="1"/>
        <v>5</v>
      </c>
      <c r="C37" s="25">
        <f t="shared" si="2"/>
        <v>0.08333333333333333</v>
      </c>
      <c r="D37" s="26">
        <f t="shared" si="3"/>
        <v>297.44778914660407</v>
      </c>
      <c r="E37" s="27">
        <f t="shared" si="4"/>
        <v>24.447789146604066</v>
      </c>
      <c r="F37" s="7">
        <f t="shared" si="8"/>
        <v>297.44986598222044</v>
      </c>
      <c r="G37" s="26">
        <f t="shared" si="5"/>
        <v>24.449865982220444</v>
      </c>
      <c r="H37" s="31">
        <f t="shared" si="6"/>
        <v>15.550134017779556</v>
      </c>
      <c r="I37" s="31">
        <f t="shared" si="0"/>
        <v>500</v>
      </c>
      <c r="J37" s="21">
        <f t="shared" si="9"/>
        <v>0.014721599743929233</v>
      </c>
    </row>
    <row r="38" spans="1:10" ht="15">
      <c r="A38" s="4">
        <f t="shared" si="7"/>
        <v>320</v>
      </c>
      <c r="B38" s="11">
        <f t="shared" si="1"/>
        <v>5.333333333333333</v>
      </c>
      <c r="C38" s="10">
        <f t="shared" si="2"/>
        <v>0.08888888888888889</v>
      </c>
      <c r="D38" s="11">
        <f t="shared" si="3"/>
        <v>297.74208476744064</v>
      </c>
      <c r="E38" s="6">
        <f t="shared" si="4"/>
        <v>24.742084767440645</v>
      </c>
      <c r="F38" s="7">
        <f t="shared" si="8"/>
        <v>297.74429797709905</v>
      </c>
      <c r="G38" s="11">
        <f t="shared" si="5"/>
        <v>24.744297977099052</v>
      </c>
      <c r="H38" s="31">
        <f t="shared" si="6"/>
        <v>15.255702022900948</v>
      </c>
      <c r="I38" s="31">
        <f t="shared" si="0"/>
        <v>500</v>
      </c>
      <c r="J38" s="21">
        <f t="shared" si="9"/>
        <v>0.014707762895345181</v>
      </c>
    </row>
    <row r="39" spans="1:10" ht="15">
      <c r="A39" s="4">
        <f t="shared" si="7"/>
        <v>340</v>
      </c>
      <c r="B39" s="11">
        <f t="shared" si="1"/>
        <v>5.666666666666667</v>
      </c>
      <c r="C39" s="10">
        <f t="shared" si="2"/>
        <v>0.09444444444444444</v>
      </c>
      <c r="D39" s="11">
        <f t="shared" si="3"/>
        <v>298.0361039094354</v>
      </c>
      <c r="E39" s="6">
        <f t="shared" si="4"/>
        <v>25.036103909435383</v>
      </c>
      <c r="F39" s="7">
        <f t="shared" si="8"/>
        <v>298.03845323500593</v>
      </c>
      <c r="G39" s="11">
        <f t="shared" si="5"/>
        <v>25.03845323500593</v>
      </c>
      <c r="H39" s="31">
        <f t="shared" si="6"/>
        <v>14.961546764994068</v>
      </c>
      <c r="I39" s="31">
        <f t="shared" si="0"/>
        <v>500</v>
      </c>
      <c r="J39" s="21">
        <f t="shared" si="9"/>
        <v>0.014693939052031079</v>
      </c>
    </row>
    <row r="40" spans="1:10" ht="15">
      <c r="A40" s="4">
        <f t="shared" si="7"/>
        <v>360</v>
      </c>
      <c r="B40" s="11">
        <f t="shared" si="1"/>
        <v>6</v>
      </c>
      <c r="C40" s="10">
        <f t="shared" si="2"/>
        <v>0.1</v>
      </c>
      <c r="D40" s="11">
        <f t="shared" si="3"/>
        <v>298.32984683232905</v>
      </c>
      <c r="E40" s="6">
        <f t="shared" si="4"/>
        <v>25.329846832329054</v>
      </c>
      <c r="F40" s="7">
        <f t="shared" si="8"/>
        <v>298.33233201604656</v>
      </c>
      <c r="G40" s="11">
        <f t="shared" si="5"/>
        <v>25.332332016046564</v>
      </c>
      <c r="H40" s="31">
        <f t="shared" si="6"/>
        <v>14.667667983953436</v>
      </c>
      <c r="I40" s="31">
        <f t="shared" si="0"/>
        <v>500</v>
      </c>
      <c r="J40" s="21">
        <f t="shared" si="9"/>
        <v>0.014680128201763256</v>
      </c>
    </row>
    <row r="41" spans="1:10" ht="15">
      <c r="A41" s="17">
        <f t="shared" si="7"/>
        <v>380</v>
      </c>
      <c r="B41" s="14">
        <f t="shared" si="1"/>
        <v>6.333333333333333</v>
      </c>
      <c r="C41" s="13">
        <f t="shared" si="2"/>
        <v>0.10555555555555556</v>
      </c>
      <c r="D41" s="14">
        <f t="shared" si="3"/>
        <v>298.62331379561823</v>
      </c>
      <c r="E41" s="18">
        <f t="shared" si="4"/>
        <v>25.62331379561823</v>
      </c>
      <c r="F41" s="7">
        <f t="shared" si="8"/>
        <v>298.62593458008183</v>
      </c>
      <c r="G41" s="14">
        <f t="shared" si="5"/>
        <v>25.625934580081832</v>
      </c>
      <c r="H41" s="31">
        <f t="shared" si="6"/>
        <v>14.374065419918168</v>
      </c>
      <c r="I41" s="31">
        <f t="shared" si="0"/>
        <v>500</v>
      </c>
      <c r="J41" s="21">
        <f t="shared" si="9"/>
        <v>0.014666330332329534</v>
      </c>
    </row>
    <row r="42" spans="1:10" ht="15">
      <c r="A42" s="4">
        <f t="shared" si="7"/>
        <v>400</v>
      </c>
      <c r="B42" s="11">
        <f t="shared" si="1"/>
        <v>6.666666666666667</v>
      </c>
      <c r="C42" s="10">
        <f t="shared" si="2"/>
        <v>0.1111111111111111</v>
      </c>
      <c r="D42" s="11">
        <f t="shared" si="3"/>
        <v>298.9165050585559</v>
      </c>
      <c r="E42" s="6">
        <f t="shared" si="4"/>
        <v>25.916505058555913</v>
      </c>
      <c r="F42" s="7">
        <f t="shared" si="8"/>
        <v>298.9192611867284</v>
      </c>
      <c r="G42" s="11">
        <f t="shared" si="5"/>
        <v>25.91926118672842</v>
      </c>
      <c r="H42" s="31">
        <f t="shared" si="6"/>
        <v>14.08073881327158</v>
      </c>
      <c r="I42" s="31">
        <f t="shared" si="0"/>
        <v>500</v>
      </c>
      <c r="J42" s="21">
        <f t="shared" si="9"/>
        <v>0.014652545431529211</v>
      </c>
    </row>
    <row r="43" spans="1:10" ht="15.75" thickBot="1">
      <c r="A43" s="5">
        <f t="shared" si="7"/>
        <v>420</v>
      </c>
      <c r="B43" s="20">
        <f t="shared" si="1"/>
        <v>7</v>
      </c>
      <c r="C43" s="19">
        <f t="shared" si="2"/>
        <v>0.11666666666666667</v>
      </c>
      <c r="D43" s="20">
        <f t="shared" si="3"/>
        <v>299.2094208801514</v>
      </c>
      <c r="E43" s="8">
        <f t="shared" si="4"/>
        <v>26.209420880151413</v>
      </c>
      <c r="F43" s="7">
        <f t="shared" si="8"/>
        <v>299.212312095359</v>
      </c>
      <c r="G43" s="20">
        <f t="shared" si="5"/>
        <v>26.212312095358982</v>
      </c>
      <c r="H43" s="31">
        <f t="shared" si="6"/>
        <v>13.787687904641018</v>
      </c>
      <c r="I43" s="31">
        <f t="shared" si="0"/>
        <v>500</v>
      </c>
      <c r="J43" s="21">
        <f t="shared" si="9"/>
        <v>0.014638773487173058</v>
      </c>
    </row>
    <row r="44" spans="1:10" ht="15.75" thickBot="1">
      <c r="A44" s="5">
        <f t="shared" si="7"/>
        <v>440</v>
      </c>
      <c r="B44" s="20">
        <f t="shared" si="1"/>
        <v>7.333333333333333</v>
      </c>
      <c r="C44" s="19">
        <f t="shared" si="2"/>
        <v>0.12222222222222222</v>
      </c>
      <c r="D44" s="20">
        <f t="shared" si="3"/>
        <v>299.5020615191707</v>
      </c>
      <c r="E44" s="8">
        <f t="shared" si="4"/>
        <v>26.502061519170695</v>
      </c>
      <c r="F44" s="7">
        <f t="shared" si="8"/>
        <v>299.50508756510243</v>
      </c>
      <c r="G44" s="20">
        <f t="shared" si="5"/>
        <v>26.50508756510243</v>
      </c>
      <c r="H44" s="31">
        <f t="shared" si="6"/>
        <v>13.494912434897572</v>
      </c>
      <c r="I44" s="31">
        <f t="shared" si="0"/>
        <v>500</v>
      </c>
      <c r="J44" s="21">
        <f t="shared" si="9"/>
        <v>0.01462501448708329</v>
      </c>
    </row>
    <row r="45" spans="1:10" ht="15.75" thickBot="1">
      <c r="A45" s="5">
        <f t="shared" si="7"/>
        <v>460</v>
      </c>
      <c r="B45" s="20">
        <f t="shared" si="1"/>
        <v>7.666666666666667</v>
      </c>
      <c r="C45" s="19">
        <f t="shared" si="2"/>
        <v>0.12777777777777777</v>
      </c>
      <c r="D45" s="20">
        <f t="shared" si="3"/>
        <v>299.79442723413666</v>
      </c>
      <c r="E45" s="8">
        <f t="shared" si="4"/>
        <v>26.794427234136663</v>
      </c>
      <c r="F45" s="7">
        <f t="shared" si="8"/>
        <v>299.7975878548441</v>
      </c>
      <c r="G45" s="20">
        <f t="shared" si="5"/>
        <v>26.797587854844096</v>
      </c>
      <c r="H45" s="31">
        <f t="shared" si="6"/>
        <v>13.202412145155904</v>
      </c>
      <c r="I45" s="31">
        <f t="shared" si="0"/>
        <v>500</v>
      </c>
      <c r="J45" s="21">
        <f t="shared" si="9"/>
        <v>0.014611268419093583</v>
      </c>
    </row>
    <row r="46" spans="1:10" ht="15.75" thickBot="1">
      <c r="A46" s="5">
        <f t="shared" si="7"/>
        <v>480</v>
      </c>
      <c r="B46" s="20">
        <f t="shared" si="1"/>
        <v>8</v>
      </c>
      <c r="C46" s="19">
        <f t="shared" si="2"/>
        <v>0.13333333333333333</v>
      </c>
      <c r="D46" s="20">
        <f t="shared" si="3"/>
        <v>300.08651828332944</v>
      </c>
      <c r="E46" s="8">
        <f t="shared" si="4"/>
        <v>27.08651828332944</v>
      </c>
      <c r="F46" s="7">
        <f t="shared" si="8"/>
        <v>300.089813223226</v>
      </c>
      <c r="G46" s="20">
        <f t="shared" si="5"/>
        <v>27.089813223225974</v>
      </c>
      <c r="H46" s="31">
        <f t="shared" si="6"/>
        <v>12.910186776774026</v>
      </c>
      <c r="I46" s="31">
        <f t="shared" si="0"/>
        <v>500</v>
      </c>
      <c r="J46" s="21">
        <f t="shared" si="9"/>
        <v>0.014597535271049037</v>
      </c>
    </row>
    <row r="47" spans="1:10" ht="15.75" thickBot="1">
      <c r="A47" s="5">
        <f t="shared" si="7"/>
        <v>500</v>
      </c>
      <c r="B47" s="20">
        <f t="shared" si="1"/>
        <v>8.333333333333334</v>
      </c>
      <c r="C47" s="19">
        <f t="shared" si="2"/>
        <v>0.1388888888888889</v>
      </c>
      <c r="D47" s="20">
        <f t="shared" si="3"/>
        <v>300.3783349247863</v>
      </c>
      <c r="E47" s="8">
        <f t="shared" si="4"/>
        <v>27.378334924786316</v>
      </c>
      <c r="F47" s="7">
        <f t="shared" si="8"/>
        <v>300.38176392864693</v>
      </c>
      <c r="G47" s="20">
        <f t="shared" si="5"/>
        <v>27.381763928646933</v>
      </c>
      <c r="H47" s="31">
        <f t="shared" si="6"/>
        <v>12.618236071353067</v>
      </c>
      <c r="I47" s="31">
        <f t="shared" si="0"/>
        <v>500</v>
      </c>
      <c r="J47" s="21">
        <f t="shared" si="9"/>
        <v>0.014583815030806184</v>
      </c>
    </row>
    <row r="48" spans="1:10" ht="15.75" thickBot="1">
      <c r="A48" s="5">
        <f t="shared" si="7"/>
        <v>520</v>
      </c>
      <c r="B48" s="20">
        <f t="shared" si="1"/>
        <v>8.666666666666666</v>
      </c>
      <c r="C48" s="19">
        <f t="shared" si="2"/>
        <v>0.14444444444444443</v>
      </c>
      <c r="D48" s="20">
        <f t="shared" si="3"/>
        <v>300.6698774163023</v>
      </c>
      <c r="E48" s="8">
        <f t="shared" si="4"/>
        <v>27.669877416302313</v>
      </c>
      <c r="F48" s="7">
        <f t="shared" si="8"/>
        <v>300.67344022926306</v>
      </c>
      <c r="G48" s="20">
        <f t="shared" si="5"/>
        <v>27.673440229263065</v>
      </c>
      <c r="H48" s="31">
        <f t="shared" si="6"/>
        <v>12.326559770736935</v>
      </c>
      <c r="I48" s="31">
        <f t="shared" si="0"/>
        <v>500</v>
      </c>
      <c r="J48" s="21">
        <f t="shared" si="9"/>
        <v>0.014570107686232963</v>
      </c>
    </row>
    <row r="49" spans="1:10" ht="15.75" thickBot="1">
      <c r="A49" s="5">
        <f t="shared" si="7"/>
        <v>540</v>
      </c>
      <c r="B49" s="20">
        <f t="shared" si="1"/>
        <v>9</v>
      </c>
      <c r="C49" s="19">
        <f t="shared" si="2"/>
        <v>0.15</v>
      </c>
      <c r="D49" s="20">
        <f t="shared" si="3"/>
        <v>300.96114601543024</v>
      </c>
      <c r="E49" s="8">
        <f t="shared" si="4"/>
        <v>27.961146015430245</v>
      </c>
      <c r="F49" s="7">
        <f t="shared" si="8"/>
        <v>300.96484238298774</v>
      </c>
      <c r="G49" s="20">
        <f t="shared" si="5"/>
        <v>27.96484238298774</v>
      </c>
      <c r="H49" s="31">
        <f t="shared" si="6"/>
        <v>12.03515761701226</v>
      </c>
      <c r="I49" s="31">
        <f t="shared" si="0"/>
        <v>500</v>
      </c>
      <c r="J49" s="21">
        <f t="shared" si="9"/>
        <v>0.014556413225208722</v>
      </c>
    </row>
    <row r="50" spans="1:10" ht="15.75" thickBot="1">
      <c r="A50" s="5">
        <f t="shared" si="7"/>
        <v>560</v>
      </c>
      <c r="B50" s="20">
        <f t="shared" si="1"/>
        <v>9.333333333333334</v>
      </c>
      <c r="C50" s="19">
        <f t="shared" si="2"/>
        <v>0.15555555555555556</v>
      </c>
      <c r="D50" s="20">
        <f t="shared" si="3"/>
        <v>301.2521409794809</v>
      </c>
      <c r="E50" s="8">
        <f t="shared" si="4"/>
        <v>28.252140979480885</v>
      </c>
      <c r="F50" s="7">
        <f t="shared" si="8"/>
        <v>301.2559706474919</v>
      </c>
      <c r="G50" s="20">
        <f t="shared" si="5"/>
        <v>28.255970647491893</v>
      </c>
      <c r="H50" s="31">
        <f t="shared" si="6"/>
        <v>11.744029352508107</v>
      </c>
      <c r="I50" s="31">
        <f t="shared" si="0"/>
        <v>500</v>
      </c>
      <c r="J50" s="21">
        <f t="shared" si="9"/>
        <v>0.014542731635624197</v>
      </c>
    </row>
    <row r="51" spans="1:10" ht="15.75" thickBot="1">
      <c r="A51" s="5">
        <f t="shared" si="7"/>
        <v>580</v>
      </c>
      <c r="B51" s="20">
        <f t="shared" si="1"/>
        <v>9.666666666666666</v>
      </c>
      <c r="C51" s="19">
        <f t="shared" si="2"/>
        <v>0.16111111111111112</v>
      </c>
      <c r="D51" s="20">
        <f t="shared" si="3"/>
        <v>301.54286256552336</v>
      </c>
      <c r="E51" s="8">
        <f t="shared" si="4"/>
        <v>28.542862565523365</v>
      </c>
      <c r="F51" s="7">
        <f t="shared" si="8"/>
        <v>301.54682528020436</v>
      </c>
      <c r="G51" s="20">
        <f t="shared" si="5"/>
        <v>28.54682528020436</v>
      </c>
      <c r="H51" s="31">
        <f t="shared" si="6"/>
        <v>11.45317471979564</v>
      </c>
      <c r="I51" s="31">
        <f t="shared" si="0"/>
        <v>500</v>
      </c>
      <c r="J51" s="21">
        <f t="shared" si="9"/>
        <v>0.01452906290538151</v>
      </c>
    </row>
    <row r="52" spans="1:10" ht="15.75" thickBot="1">
      <c r="A52" s="5">
        <f t="shared" si="7"/>
        <v>600</v>
      </c>
      <c r="B52" s="20">
        <f t="shared" si="1"/>
        <v>10</v>
      </c>
      <c r="C52" s="19">
        <f t="shared" si="2"/>
        <v>0.16666666666666666</v>
      </c>
      <c r="D52" s="20">
        <f t="shared" si="3"/>
        <v>301.83331103038535</v>
      </c>
      <c r="E52" s="8">
        <f t="shared" si="4"/>
        <v>28.833311030385346</v>
      </c>
      <c r="F52" s="7">
        <f t="shared" si="8"/>
        <v>301.837406538312</v>
      </c>
      <c r="G52" s="20">
        <f t="shared" si="5"/>
        <v>28.837406538311996</v>
      </c>
      <c r="H52" s="31">
        <f t="shared" si="6"/>
        <v>11.162593461688004</v>
      </c>
      <c r="I52" s="31">
        <f t="shared" si="0"/>
        <v>500</v>
      </c>
      <c r="J52" s="21">
        <f t="shared" si="9"/>
        <v>0.014515407022394143</v>
      </c>
    </row>
    <row r="53" spans="1:10" ht="15.75" thickBot="1">
      <c r="A53" s="5">
        <f t="shared" si="7"/>
        <v>620</v>
      </c>
      <c r="B53" s="20">
        <f t="shared" si="1"/>
        <v>10.333333333333334</v>
      </c>
      <c r="C53" s="19">
        <f t="shared" si="2"/>
        <v>0.17222222222222222</v>
      </c>
      <c r="D53" s="20">
        <f t="shared" si="3"/>
        <v>302.12348663065296</v>
      </c>
      <c r="E53" s="8">
        <f t="shared" si="4"/>
        <v>29.123486630652963</v>
      </c>
      <c r="F53" s="7">
        <f t="shared" si="8"/>
        <v>302.1277146787599</v>
      </c>
      <c r="G53" s="20">
        <f t="shared" si="5"/>
        <v>29.1277146787599</v>
      </c>
      <c r="H53" s="31">
        <f t="shared" si="6"/>
        <v>10.8722853212401</v>
      </c>
      <c r="I53" s="31">
        <f t="shared" si="0"/>
        <v>500</v>
      </c>
      <c r="J53" s="21">
        <f t="shared" si="9"/>
        <v>0.014501763974586954</v>
      </c>
    </row>
    <row r="54" spans="1:10" ht="15.75" thickBot="1">
      <c r="A54" s="5">
        <f t="shared" si="7"/>
        <v>640</v>
      </c>
      <c r="B54" s="20">
        <f t="shared" si="1"/>
        <v>10.666666666666666</v>
      </c>
      <c r="C54" s="19">
        <f t="shared" si="2"/>
        <v>0.17777777777777778</v>
      </c>
      <c r="D54" s="20">
        <f t="shared" si="3"/>
        <v>302.4133896226717</v>
      </c>
      <c r="E54" s="8">
        <f t="shared" si="4"/>
        <v>29.413389622671673</v>
      </c>
      <c r="F54" s="7">
        <f t="shared" si="8"/>
        <v>302.41774995825165</v>
      </c>
      <c r="G54" s="20">
        <f t="shared" si="5"/>
        <v>29.417749958251648</v>
      </c>
      <c r="H54" s="31">
        <f t="shared" si="6"/>
        <v>10.582250041748352</v>
      </c>
      <c r="I54" s="31">
        <f aca="true" t="shared" si="10" ref="I54:I85">IF(($B$8-F54)&gt;1,$B$4,$B$5+$B$4*(ABS(F54-$B$8)))</f>
        <v>500</v>
      </c>
      <c r="J54" s="21">
        <f t="shared" si="9"/>
        <v>0.014488133749896139</v>
      </c>
    </row>
    <row r="55" spans="1:10" ht="15.75" thickBot="1">
      <c r="A55" s="5">
        <f t="shared" si="7"/>
        <v>660</v>
      </c>
      <c r="B55" s="20">
        <f t="shared" si="1"/>
        <v>11</v>
      </c>
      <c r="C55" s="19">
        <f t="shared" si="2"/>
        <v>0.18333333333333332</v>
      </c>
      <c r="D55" s="20">
        <f t="shared" si="3"/>
        <v>302.70302026254575</v>
      </c>
      <c r="E55" s="8">
        <f t="shared" si="4"/>
        <v>29.70302026254575</v>
      </c>
      <c r="F55" s="7">
        <f t="shared" si="8"/>
        <v>302.70751263324956</v>
      </c>
      <c r="G55" s="20">
        <f t="shared" si="5"/>
        <v>29.707512633249564</v>
      </c>
      <c r="H55" s="31">
        <f t="shared" si="6"/>
        <v>10.292487366750436</v>
      </c>
      <c r="I55" s="31">
        <f t="shared" si="10"/>
        <v>500</v>
      </c>
      <c r="J55" s="21">
        <f t="shared" si="9"/>
        <v>0.014474516336269236</v>
      </c>
    </row>
    <row r="56" spans="1:10" ht="15.75" thickBot="1">
      <c r="A56" s="5">
        <f t="shared" si="7"/>
        <v>680</v>
      </c>
      <c r="B56" s="20">
        <f t="shared" si="1"/>
        <v>11.333333333333334</v>
      </c>
      <c r="C56" s="19">
        <f t="shared" si="2"/>
        <v>0.18888888888888888</v>
      </c>
      <c r="D56" s="20">
        <f t="shared" si="3"/>
        <v>302.99237880613913</v>
      </c>
      <c r="E56" s="8">
        <f t="shared" si="4"/>
        <v>29.99237880613913</v>
      </c>
      <c r="F56" s="7">
        <f t="shared" si="8"/>
        <v>302.99700295997496</v>
      </c>
      <c r="G56" s="20">
        <f t="shared" si="5"/>
        <v>29.997002959974964</v>
      </c>
      <c r="H56" s="31">
        <f t="shared" si="6"/>
        <v>10.002997040025036</v>
      </c>
      <c r="I56" s="31">
        <f t="shared" si="10"/>
        <v>500</v>
      </c>
      <c r="J56" s="21">
        <f t="shared" si="9"/>
        <v>0.014460911721665111</v>
      </c>
    </row>
    <row r="57" spans="1:10" ht="15.75" thickBot="1">
      <c r="A57" s="5">
        <f t="shared" si="7"/>
        <v>700</v>
      </c>
      <c r="B57" s="20">
        <f t="shared" si="1"/>
        <v>11.666666666666666</v>
      </c>
      <c r="C57" s="19">
        <f t="shared" si="2"/>
        <v>0.19444444444444445</v>
      </c>
      <c r="D57" s="20">
        <f t="shared" si="3"/>
        <v>303.2814655090752</v>
      </c>
      <c r="E57" s="8">
        <f t="shared" si="4"/>
        <v>30.28146550907519</v>
      </c>
      <c r="F57" s="7">
        <f t="shared" si="8"/>
        <v>303.28622119440826</v>
      </c>
      <c r="G57" s="20">
        <f t="shared" si="5"/>
        <v>30.286221194408256</v>
      </c>
      <c r="H57" s="31">
        <f t="shared" si="6"/>
        <v>9.713778805591744</v>
      </c>
      <c r="I57" s="31">
        <f t="shared" si="10"/>
        <v>500</v>
      </c>
      <c r="J57" s="21">
        <f t="shared" si="9"/>
        <v>0.01444731989405395</v>
      </c>
    </row>
    <row r="58" spans="1:10" ht="15.75" thickBot="1">
      <c r="A58" s="5">
        <f t="shared" si="7"/>
        <v>720</v>
      </c>
      <c r="B58" s="20">
        <f t="shared" si="1"/>
        <v>12</v>
      </c>
      <c r="C58" s="19">
        <f t="shared" si="2"/>
        <v>0.2</v>
      </c>
      <c r="D58" s="20">
        <f t="shared" si="3"/>
        <v>303.5702806267373</v>
      </c>
      <c r="E58" s="8">
        <f t="shared" si="4"/>
        <v>30.570280626737315</v>
      </c>
      <c r="F58" s="7">
        <f t="shared" si="8"/>
        <v>303.57516759228935</v>
      </c>
      <c r="G58" s="20">
        <f t="shared" si="5"/>
        <v>30.575167592289347</v>
      </c>
      <c r="H58" s="31">
        <f t="shared" si="6"/>
        <v>9.424832407710653</v>
      </c>
      <c r="I58" s="31">
        <f t="shared" si="10"/>
        <v>500</v>
      </c>
      <c r="J58" s="21">
        <f t="shared" si="9"/>
        <v>0.014433740841417242</v>
      </c>
    </row>
    <row r="59" spans="1:10" ht="15.75" thickBot="1">
      <c r="A59" s="5">
        <f t="shared" si="7"/>
        <v>740</v>
      </c>
      <c r="B59" s="20">
        <f t="shared" si="1"/>
        <v>12.333333333333334</v>
      </c>
      <c r="C59" s="19">
        <f t="shared" si="2"/>
        <v>0.20555555555555555</v>
      </c>
      <c r="D59" s="20">
        <f t="shared" si="3"/>
        <v>303.85882441426884</v>
      </c>
      <c r="E59" s="8">
        <f t="shared" si="4"/>
        <v>30.858824414268838</v>
      </c>
      <c r="F59" s="7">
        <f t="shared" si="8"/>
        <v>303.8638424091177</v>
      </c>
      <c r="G59" s="20">
        <f t="shared" si="5"/>
        <v>30.863842409117694</v>
      </c>
      <c r="H59" s="31">
        <f t="shared" si="6"/>
        <v>9.136157590882306</v>
      </c>
      <c r="I59" s="31">
        <f t="shared" si="10"/>
        <v>500</v>
      </c>
      <c r="J59" s="21">
        <f t="shared" si="9"/>
        <v>0.014420174551747773</v>
      </c>
    </row>
    <row r="60" spans="1:10" ht="15.75" thickBot="1">
      <c r="A60" s="5">
        <f t="shared" si="7"/>
        <v>760</v>
      </c>
      <c r="B60" s="20">
        <f t="shared" si="1"/>
        <v>12.666666666666666</v>
      </c>
      <c r="C60" s="19">
        <f t="shared" si="2"/>
        <v>0.2111111111111111</v>
      </c>
      <c r="D60" s="20">
        <f t="shared" si="3"/>
        <v>304.14709712657344</v>
      </c>
      <c r="E60" s="8">
        <f t="shared" si="4"/>
        <v>31.147097126573442</v>
      </c>
      <c r="F60" s="7">
        <f t="shared" si="8"/>
        <v>304.15224590015265</v>
      </c>
      <c r="G60" s="20">
        <f t="shared" si="5"/>
        <v>31.15224590015265</v>
      </c>
      <c r="H60" s="31">
        <f t="shared" si="6"/>
        <v>8.84775409984735</v>
      </c>
      <c r="I60" s="31">
        <f t="shared" si="10"/>
        <v>500</v>
      </c>
      <c r="J60" s="21">
        <f t="shared" si="9"/>
        <v>0.014406621013049617</v>
      </c>
    </row>
    <row r="61" spans="1:10" ht="15.75" thickBot="1">
      <c r="A61" s="5">
        <f t="shared" si="7"/>
        <v>780</v>
      </c>
      <c r="B61" s="20">
        <f t="shared" si="1"/>
        <v>13</v>
      </c>
      <c r="C61" s="19">
        <f t="shared" si="2"/>
        <v>0.21666666666666667</v>
      </c>
      <c r="D61" s="20">
        <f t="shared" si="3"/>
        <v>304.4350990183155</v>
      </c>
      <c r="E61" s="8">
        <f t="shared" si="4"/>
        <v>31.435099018315498</v>
      </c>
      <c r="F61" s="7">
        <f t="shared" si="8"/>
        <v>304.44037832041363</v>
      </c>
      <c r="G61" s="20">
        <f t="shared" si="5"/>
        <v>31.44037832041363</v>
      </c>
      <c r="H61" s="31">
        <f t="shared" si="6"/>
        <v>8.559621679586371</v>
      </c>
      <c r="I61" s="31">
        <f t="shared" si="10"/>
        <v>500</v>
      </c>
      <c r="J61" s="21">
        <f t="shared" si="9"/>
        <v>0.014393080213338119</v>
      </c>
    </row>
    <row r="62" spans="1:10" ht="15.75" thickBot="1">
      <c r="A62" s="5">
        <f>A61+$B$19</f>
        <v>800</v>
      </c>
      <c r="B62" s="20">
        <f>A62/60</f>
        <v>13.333333333333334</v>
      </c>
      <c r="C62" s="19">
        <f>A62/3600</f>
        <v>0.2222222222222222</v>
      </c>
      <c r="D62" s="20">
        <f>$B$6+$B$17*$B$4*(1-EXP(-A62/($B$17*$B$9)))</f>
        <v>304.7228303439197</v>
      </c>
      <c r="E62" s="8">
        <f>D62-273</f>
        <v>31.722830343919725</v>
      </c>
      <c r="F62" s="7">
        <f>F61+J61*$B$19</f>
        <v>304.7282399246804</v>
      </c>
      <c r="G62" s="20">
        <f>F62-273</f>
        <v>31.728239924680395</v>
      </c>
      <c r="H62" s="31">
        <f t="shared" si="6"/>
        <v>8.271760075319605</v>
      </c>
      <c r="I62" s="31">
        <f t="shared" si="10"/>
        <v>500</v>
      </c>
      <c r="J62" s="21">
        <f t="shared" si="9"/>
        <v>0.014379552140639894</v>
      </c>
    </row>
    <row r="63" spans="1:10" ht="15.75" thickBot="1">
      <c r="A63" s="5">
        <f>A62+$B$19</f>
        <v>820</v>
      </c>
      <c r="B63" s="20">
        <f>A63/60</f>
        <v>13.666666666666666</v>
      </c>
      <c r="C63" s="19">
        <f>A63/3600</f>
        <v>0.22777777777777777</v>
      </c>
      <c r="D63" s="20">
        <f>$B$6+$B$17*$B$4*(1-EXP(-A63/($B$17*$B$9)))</f>
        <v>305.01029135757227</v>
      </c>
      <c r="E63" s="8">
        <f>D63-273</f>
        <v>32.01029135757227</v>
      </c>
      <c r="F63" s="7">
        <f>F62+J62*$B$19</f>
        <v>305.0158309674932</v>
      </c>
      <c r="G63" s="20">
        <f>F63-273</f>
        <v>32.01583096749317</v>
      </c>
      <c r="H63" s="31">
        <f t="shared" si="6"/>
        <v>7.984169032506827</v>
      </c>
      <c r="I63" s="31">
        <f t="shared" si="10"/>
        <v>500</v>
      </c>
      <c r="J63" s="21">
        <f t="shared" si="9"/>
        <v>0.014366036782992805</v>
      </c>
    </row>
    <row r="64" spans="1:10" ht="15.75" thickBot="1">
      <c r="A64" s="5">
        <f>A63+$B$19</f>
        <v>840</v>
      </c>
      <c r="B64" s="20">
        <f>A64/60</f>
        <v>14</v>
      </c>
      <c r="C64" s="19">
        <f>A64/3600</f>
        <v>0.23333333333333334</v>
      </c>
      <c r="D64" s="20">
        <f>$B$6+$B$17*$B$4*(1-EXP(-A64/($B$17*$B$9)))</f>
        <v>305.2974823132202</v>
      </c>
      <c r="E64" s="8">
        <f>D64-273</f>
        <v>32.2974823132202</v>
      </c>
      <c r="F64" s="7">
        <f>F63+J63*$B$19</f>
        <v>305.30315170315305</v>
      </c>
      <c r="G64" s="20">
        <f>F64-273</f>
        <v>32.30315170315305</v>
      </c>
      <c r="H64" s="31">
        <f t="shared" si="6"/>
        <v>7.696848296846952</v>
      </c>
      <c r="I64" s="31">
        <f t="shared" si="10"/>
        <v>500</v>
      </c>
      <c r="J64" s="21">
        <f t="shared" si="9"/>
        <v>0.014352534128445962</v>
      </c>
    </row>
    <row r="65" spans="1:10" ht="15.75" thickBot="1">
      <c r="A65" s="5">
        <f aca="true" t="shared" si="11" ref="A65:A71">A64+$B$19</f>
        <v>860</v>
      </c>
      <c r="B65" s="20">
        <f aca="true" t="shared" si="12" ref="B65:B71">A65/60</f>
        <v>14.333333333333334</v>
      </c>
      <c r="C65" s="19">
        <f aca="true" t="shared" si="13" ref="C65:C71">A65/3600</f>
        <v>0.2388888888888889</v>
      </c>
      <c r="D65" s="20">
        <f aca="true" t="shared" si="14" ref="D65:D71">$B$6+$B$17*$B$4*(1-EXP(-A65/($B$17*$B$9)))</f>
        <v>305.5844034645722</v>
      </c>
      <c r="E65" s="8">
        <f aca="true" t="shared" si="15" ref="E65:E71">D65-273</f>
        <v>32.584403464572176</v>
      </c>
      <c r="F65" s="7">
        <f aca="true" t="shared" si="16" ref="F65:F71">F64+J64*$B$19</f>
        <v>305.59020238572197</v>
      </c>
      <c r="G65" s="20">
        <f aca="true" t="shared" si="17" ref="G65:G71">F65-273</f>
        <v>32.590202385721966</v>
      </c>
      <c r="H65" s="31">
        <f t="shared" si="6"/>
        <v>7.409797614278034</v>
      </c>
      <c r="I65" s="31">
        <f t="shared" si="10"/>
        <v>500</v>
      </c>
      <c r="J65" s="21">
        <f t="shared" si="9"/>
        <v>0.014339044165059706</v>
      </c>
    </row>
    <row r="66" spans="1:10" ht="15.75" thickBot="1">
      <c r="A66" s="5">
        <f t="shared" si="11"/>
        <v>880</v>
      </c>
      <c r="B66" s="20">
        <f t="shared" si="12"/>
        <v>14.666666666666666</v>
      </c>
      <c r="C66" s="19">
        <f t="shared" si="13"/>
        <v>0.24444444444444444</v>
      </c>
      <c r="D66" s="20">
        <f t="shared" si="14"/>
        <v>305.87105506509835</v>
      </c>
      <c r="E66" s="8">
        <f t="shared" si="15"/>
        <v>32.871055065098346</v>
      </c>
      <c r="F66" s="7">
        <f t="shared" si="16"/>
        <v>305.8769832690232</v>
      </c>
      <c r="G66" s="20">
        <f t="shared" si="17"/>
        <v>32.876983269023185</v>
      </c>
      <c r="H66" s="31">
        <f t="shared" si="6"/>
        <v>7.123016730976815</v>
      </c>
      <c r="I66" s="31">
        <f t="shared" si="10"/>
        <v>500</v>
      </c>
      <c r="J66" s="21">
        <f t="shared" si="9"/>
        <v>0.014325566880905598</v>
      </c>
    </row>
    <row r="67" spans="1:10" ht="15.75" thickBot="1">
      <c r="A67" s="5">
        <f t="shared" si="11"/>
        <v>900</v>
      </c>
      <c r="B67" s="20">
        <f t="shared" si="12"/>
        <v>15</v>
      </c>
      <c r="C67" s="19">
        <f t="shared" si="13"/>
        <v>0.25</v>
      </c>
      <c r="D67" s="20">
        <f t="shared" si="14"/>
        <v>306.15743736803086</v>
      </c>
      <c r="E67" s="8">
        <f t="shared" si="15"/>
        <v>33.157437368030855</v>
      </c>
      <c r="F67" s="7">
        <f t="shared" si="16"/>
        <v>306.1634946066413</v>
      </c>
      <c r="G67" s="20">
        <f t="shared" si="17"/>
        <v>33.16349460664128</v>
      </c>
      <c r="H67" s="31">
        <f t="shared" si="6"/>
        <v>6.8365053933587205</v>
      </c>
      <c r="I67" s="31">
        <f t="shared" si="10"/>
        <v>500</v>
      </c>
      <c r="J67" s="21">
        <f t="shared" si="9"/>
        <v>0.014312102264066418</v>
      </c>
    </row>
    <row r="68" spans="1:10" ht="15.75" thickBot="1">
      <c r="A68" s="5">
        <f t="shared" si="11"/>
        <v>920</v>
      </c>
      <c r="B68" s="20">
        <f t="shared" si="12"/>
        <v>15.333333333333334</v>
      </c>
      <c r="C68" s="19">
        <f t="shared" si="13"/>
        <v>0.25555555555555554</v>
      </c>
      <c r="D68" s="20">
        <f t="shared" si="14"/>
        <v>306.4435506263639</v>
      </c>
      <c r="E68" s="8">
        <f t="shared" si="15"/>
        <v>33.4435506263639</v>
      </c>
      <c r="F68" s="7">
        <f t="shared" si="16"/>
        <v>306.4497366519226</v>
      </c>
      <c r="G68" s="20">
        <f t="shared" si="17"/>
        <v>33.44973665192259</v>
      </c>
      <c r="H68" s="31">
        <f t="shared" si="6"/>
        <v>6.550263348077408</v>
      </c>
      <c r="I68" s="31">
        <f t="shared" si="10"/>
        <v>500</v>
      </c>
      <c r="J68" s="21">
        <f t="shared" si="9"/>
        <v>0.014298650302636141</v>
      </c>
    </row>
    <row r="69" spans="1:10" ht="15.75" thickBot="1">
      <c r="A69" s="5">
        <f t="shared" si="11"/>
        <v>940</v>
      </c>
      <c r="B69" s="20">
        <f t="shared" si="12"/>
        <v>15.666666666666666</v>
      </c>
      <c r="C69" s="19">
        <f t="shared" si="13"/>
        <v>0.2611111111111111</v>
      </c>
      <c r="D69" s="20">
        <f t="shared" si="14"/>
        <v>306.729395092854</v>
      </c>
      <c r="E69" s="8">
        <f t="shared" si="15"/>
        <v>33.72939509285402</v>
      </c>
      <c r="F69" s="7">
        <f t="shared" si="16"/>
        <v>306.7357096579753</v>
      </c>
      <c r="G69" s="20">
        <f t="shared" si="17"/>
        <v>33.73570965797529</v>
      </c>
      <c r="H69" s="31">
        <f t="shared" si="6"/>
        <v>6.264290342024708</v>
      </c>
      <c r="I69" s="31">
        <f t="shared" si="10"/>
        <v>500</v>
      </c>
      <c r="J69" s="21">
        <f t="shared" si="9"/>
        <v>0.014285210984719932</v>
      </c>
    </row>
    <row r="70" spans="1:10" ht="15.75" thickBot="1">
      <c r="A70" s="5">
        <f t="shared" si="11"/>
        <v>960</v>
      </c>
      <c r="B70" s="20">
        <f t="shared" si="12"/>
        <v>16</v>
      </c>
      <c r="C70" s="19">
        <f t="shared" si="13"/>
        <v>0.26666666666666666</v>
      </c>
      <c r="D70" s="20">
        <f t="shared" si="14"/>
        <v>307.01497102002025</v>
      </c>
      <c r="E70" s="8">
        <f t="shared" si="15"/>
        <v>34.014971020020255</v>
      </c>
      <c r="F70" s="7">
        <f t="shared" si="16"/>
        <v>307.0214138776697</v>
      </c>
      <c r="G70" s="20">
        <f t="shared" si="17"/>
        <v>34.021413877669715</v>
      </c>
      <c r="H70" s="31">
        <f t="shared" si="6"/>
        <v>5.9785861223302845</v>
      </c>
      <c r="I70" s="31">
        <f t="shared" si="10"/>
        <v>500</v>
      </c>
      <c r="J70" s="21">
        <f t="shared" si="9"/>
        <v>0.014271784298434134</v>
      </c>
    </row>
    <row r="71" spans="1:10" ht="15.75" thickBot="1">
      <c r="A71" s="5">
        <f t="shared" si="11"/>
        <v>980</v>
      </c>
      <c r="B71" s="20">
        <f t="shared" si="12"/>
        <v>16.333333333333332</v>
      </c>
      <c r="C71" s="19">
        <f t="shared" si="13"/>
        <v>0.2722222222222222</v>
      </c>
      <c r="D71" s="20">
        <f t="shared" si="14"/>
        <v>307.3002786601445</v>
      </c>
      <c r="E71" s="8">
        <f t="shared" si="15"/>
        <v>34.3002786601445</v>
      </c>
      <c r="F71" s="7">
        <f t="shared" si="16"/>
        <v>307.3068495636384</v>
      </c>
      <c r="G71" s="20">
        <f t="shared" si="17"/>
        <v>34.30684956363842</v>
      </c>
      <c r="H71" s="31">
        <f t="shared" si="6"/>
        <v>5.693150436361577</v>
      </c>
      <c r="I71" s="31">
        <f t="shared" si="10"/>
        <v>500</v>
      </c>
      <c r="J71" s="21">
        <f t="shared" si="9"/>
        <v>0.014258370231906268</v>
      </c>
    </row>
    <row r="72" spans="1:10" ht="15.75" thickBot="1">
      <c r="A72" s="5">
        <f>A71+$B$19</f>
        <v>1000</v>
      </c>
      <c r="B72" s="20">
        <f>A72/60</f>
        <v>16.666666666666668</v>
      </c>
      <c r="C72" s="19">
        <f>A72/3600</f>
        <v>0.2777777777777778</v>
      </c>
      <c r="D72" s="20">
        <f>$B$6+$B$17*$B$4*(1-EXP(-A72/($B$17*$B$9)))</f>
        <v>307.58531826527155</v>
      </c>
      <c r="E72" s="8">
        <f>D72-273</f>
        <v>34.58531826527155</v>
      </c>
      <c r="F72" s="7">
        <f>F71+J71*$B$19</f>
        <v>307.59201696827654</v>
      </c>
      <c r="G72" s="20">
        <f>F72-273</f>
        <v>34.59201696827654</v>
      </c>
      <c r="H72" s="31">
        <f t="shared" si="6"/>
        <v>5.407983031723461</v>
      </c>
      <c r="I72" s="31">
        <f t="shared" si="10"/>
        <v>500</v>
      </c>
      <c r="J72" s="21">
        <f t="shared" si="9"/>
        <v>0.01424496877327501</v>
      </c>
    </row>
    <row r="73" spans="1:10" ht="15.75" thickBot="1">
      <c r="A73" s="5">
        <f>A72+$B$19</f>
        <v>1020</v>
      </c>
      <c r="B73" s="20">
        <f>A73/60</f>
        <v>17</v>
      </c>
      <c r="C73" s="19">
        <f>A73/3600</f>
        <v>0.2833333333333333</v>
      </c>
      <c r="D73" s="20">
        <f>$B$6+$B$17*$B$4*(1-EXP(-A73/($B$17*$B$9)))</f>
        <v>307.8700900872094</v>
      </c>
      <c r="E73" s="8">
        <f>D73-273</f>
        <v>34.870090087209405</v>
      </c>
      <c r="F73" s="7">
        <f>F72+J72*$B$19</f>
        <v>307.87691634374204</v>
      </c>
      <c r="G73" s="20">
        <f>F73-273</f>
        <v>34.87691634374204</v>
      </c>
      <c r="H73" s="31">
        <f t="shared" si="6"/>
        <v>5.123083656257961</v>
      </c>
      <c r="I73" s="31">
        <f t="shared" si="10"/>
        <v>500</v>
      </c>
      <c r="J73" s="21">
        <f t="shared" si="9"/>
        <v>0.014231579910690179</v>
      </c>
    </row>
    <row r="74" spans="1:10" ht="15.75" thickBot="1">
      <c r="A74" s="5">
        <f aca="true" t="shared" si="18" ref="A74:A137">A73+$B$19</f>
        <v>1040</v>
      </c>
      <c r="B74" s="20">
        <f aca="true" t="shared" si="19" ref="B74:B134">A74/60</f>
        <v>17.333333333333332</v>
      </c>
      <c r="C74" s="19">
        <f aca="true" t="shared" si="20" ref="C74:C134">A74/3600</f>
        <v>0.28888888888888886</v>
      </c>
      <c r="D74" s="20">
        <f aca="true" t="shared" si="21" ref="D74:D134">$B$6+$B$17*$B$4*(1-EXP(-A74/($B$17*$B$9)))</f>
        <v>308.15459437752963</v>
      </c>
      <c r="E74" s="8">
        <f aca="true" t="shared" si="22" ref="E74:E134">D74-273</f>
        <v>35.154594377529634</v>
      </c>
      <c r="F74" s="7">
        <f aca="true" t="shared" si="23" ref="F74:F134">F73+J73*$B$19</f>
        <v>308.16154794195586</v>
      </c>
      <c r="G74" s="20">
        <f aca="true" t="shared" si="24" ref="G74:G134">F74-273</f>
        <v>35.16154794195586</v>
      </c>
      <c r="H74" s="31">
        <f t="shared" si="6"/>
        <v>4.83845205804414</v>
      </c>
      <c r="I74" s="31">
        <f t="shared" si="10"/>
        <v>500</v>
      </c>
      <c r="J74" s="21">
        <f t="shared" si="9"/>
        <v>0.014218203632312739</v>
      </c>
    </row>
    <row r="75" spans="1:10" ht="15.75" thickBot="1">
      <c r="A75" s="5">
        <f t="shared" si="18"/>
        <v>1060</v>
      </c>
      <c r="B75" s="20">
        <f t="shared" si="19"/>
        <v>17.666666666666668</v>
      </c>
      <c r="C75" s="19">
        <f t="shared" si="20"/>
        <v>0.29444444444444445</v>
      </c>
      <c r="D75" s="20">
        <f t="shared" si="21"/>
        <v>308.4388313875674</v>
      </c>
      <c r="E75" s="8">
        <f t="shared" si="22"/>
        <v>35.438831387567404</v>
      </c>
      <c r="F75" s="7">
        <f t="shared" si="23"/>
        <v>308.44591201460213</v>
      </c>
      <c r="G75" s="20">
        <f t="shared" si="24"/>
        <v>35.44591201460213</v>
      </c>
      <c r="H75" s="31">
        <f t="shared" si="6"/>
        <v>4.554087985397871</v>
      </c>
      <c r="I75" s="31">
        <f t="shared" si="10"/>
        <v>500</v>
      </c>
      <c r="J75" s="21">
        <f t="shared" si="9"/>
        <v>0.014204839926314779</v>
      </c>
    </row>
    <row r="76" spans="1:10" ht="15.75" thickBot="1">
      <c r="A76" s="5">
        <f t="shared" si="18"/>
        <v>1080</v>
      </c>
      <c r="B76" s="20">
        <f t="shared" si="19"/>
        <v>18</v>
      </c>
      <c r="C76" s="19">
        <f t="shared" si="20"/>
        <v>0.3</v>
      </c>
      <c r="D76" s="20">
        <f t="shared" si="21"/>
        <v>308.72280136842164</v>
      </c>
      <c r="E76" s="8">
        <f t="shared" si="22"/>
        <v>35.72280136842164</v>
      </c>
      <c r="F76" s="7">
        <f t="shared" si="23"/>
        <v>308.73000881312845</v>
      </c>
      <c r="G76" s="20">
        <f t="shared" si="24"/>
        <v>35.73000881312845</v>
      </c>
      <c r="H76" s="31">
        <f t="shared" si="6"/>
        <v>4.26999118687155</v>
      </c>
      <c r="I76" s="31">
        <f t="shared" si="10"/>
        <v>500</v>
      </c>
      <c r="J76" s="21">
        <f t="shared" si="9"/>
        <v>0.014191488780879502</v>
      </c>
    </row>
    <row r="77" spans="1:10" ht="15.75" thickBot="1">
      <c r="A77" s="5">
        <f t="shared" si="18"/>
        <v>1100</v>
      </c>
      <c r="B77" s="20">
        <f t="shared" si="19"/>
        <v>18.333333333333332</v>
      </c>
      <c r="C77" s="19">
        <f t="shared" si="20"/>
        <v>0.3055555555555556</v>
      </c>
      <c r="D77" s="20">
        <f t="shared" si="21"/>
        <v>309.0065045709555</v>
      </c>
      <c r="E77" s="8">
        <f t="shared" si="22"/>
        <v>36.006504570955485</v>
      </c>
      <c r="F77" s="7">
        <f t="shared" si="23"/>
        <v>309.013838588746</v>
      </c>
      <c r="G77" s="20">
        <f t="shared" si="24"/>
        <v>36.01383858874601</v>
      </c>
      <c r="H77" s="31">
        <f t="shared" si="6"/>
        <v>3.9861614112539883</v>
      </c>
      <c r="I77" s="31">
        <f t="shared" si="10"/>
        <v>500</v>
      </c>
      <c r="J77" s="21">
        <f t="shared" si="9"/>
        <v>0.01417815018420123</v>
      </c>
    </row>
    <row r="78" spans="1:10" ht="15.75" thickBot="1">
      <c r="A78" s="5">
        <f t="shared" si="18"/>
        <v>1120</v>
      </c>
      <c r="B78" s="20">
        <f t="shared" si="19"/>
        <v>18.666666666666668</v>
      </c>
      <c r="C78" s="19">
        <f t="shared" si="20"/>
        <v>0.3111111111111111</v>
      </c>
      <c r="D78" s="20">
        <f t="shared" si="21"/>
        <v>309.2899412457965</v>
      </c>
      <c r="E78" s="8">
        <f t="shared" si="22"/>
        <v>36.28994124579651</v>
      </c>
      <c r="F78" s="7">
        <f t="shared" si="23"/>
        <v>309.29740159243005</v>
      </c>
      <c r="G78" s="20">
        <f t="shared" si="24"/>
        <v>36.29740159243005</v>
      </c>
      <c r="H78" s="31">
        <f t="shared" si="6"/>
        <v>3.702598407569951</v>
      </c>
      <c r="I78" s="31">
        <f t="shared" si="10"/>
        <v>500</v>
      </c>
      <c r="J78" s="21">
        <f t="shared" si="9"/>
        <v>0.014164824124485359</v>
      </c>
    </row>
    <row r="79" spans="1:10" ht="15.75" thickBot="1">
      <c r="A79" s="5">
        <f t="shared" si="18"/>
        <v>1140</v>
      </c>
      <c r="B79" s="20">
        <f t="shared" si="19"/>
        <v>19</v>
      </c>
      <c r="C79" s="19">
        <f t="shared" si="20"/>
        <v>0.31666666666666665</v>
      </c>
      <c r="D79" s="20">
        <f t="shared" si="21"/>
        <v>309.5731116433365</v>
      </c>
      <c r="E79" s="8">
        <f t="shared" si="22"/>
        <v>36.57311164333652</v>
      </c>
      <c r="F79" s="7">
        <f t="shared" si="23"/>
        <v>309.5806980749198</v>
      </c>
      <c r="G79" s="20">
        <f t="shared" si="24"/>
        <v>36.58069807491978</v>
      </c>
      <c r="H79" s="31">
        <f t="shared" si="6"/>
        <v>3.4193019250802195</v>
      </c>
      <c r="I79" s="31">
        <f t="shared" si="10"/>
        <v>500</v>
      </c>
      <c r="J79" s="21">
        <f t="shared" si="9"/>
        <v>0.014151510589948391</v>
      </c>
    </row>
    <row r="80" spans="1:10" ht="15.75" thickBot="1">
      <c r="A80" s="5">
        <f t="shared" si="18"/>
        <v>1160</v>
      </c>
      <c r="B80" s="20">
        <f t="shared" si="19"/>
        <v>19.333333333333332</v>
      </c>
      <c r="C80" s="19">
        <f t="shared" si="20"/>
        <v>0.32222222222222224</v>
      </c>
      <c r="D80" s="20">
        <f t="shared" si="21"/>
        <v>309.8560160137324</v>
      </c>
      <c r="E80" s="8">
        <f t="shared" si="22"/>
        <v>36.856016013732415</v>
      </c>
      <c r="F80" s="7">
        <f t="shared" si="23"/>
        <v>309.86372828671875</v>
      </c>
      <c r="G80" s="20">
        <f t="shared" si="24"/>
        <v>36.863728286718754</v>
      </c>
      <c r="H80" s="31">
        <f t="shared" si="6"/>
        <v>3.1362717132812463</v>
      </c>
      <c r="I80" s="31">
        <f t="shared" si="10"/>
        <v>500</v>
      </c>
      <c r="J80" s="21">
        <f t="shared" si="9"/>
        <v>0.014138209568817894</v>
      </c>
    </row>
    <row r="81" spans="1:10" ht="15.75" thickBot="1">
      <c r="A81" s="5">
        <f t="shared" si="18"/>
        <v>1180</v>
      </c>
      <c r="B81" s="20">
        <f t="shared" si="19"/>
        <v>19.666666666666668</v>
      </c>
      <c r="C81" s="19">
        <f t="shared" si="20"/>
        <v>0.3277777777777778</v>
      </c>
      <c r="D81" s="20">
        <f t="shared" si="21"/>
        <v>310.1386546069059</v>
      </c>
      <c r="E81" s="8">
        <f t="shared" si="22"/>
        <v>37.1386546069059</v>
      </c>
      <c r="F81" s="7">
        <f t="shared" si="23"/>
        <v>310.1464924780951</v>
      </c>
      <c r="G81" s="20">
        <f t="shared" si="24"/>
        <v>37.146492478095126</v>
      </c>
      <c r="H81" s="31">
        <f t="shared" si="6"/>
        <v>2.8535075219048736</v>
      </c>
      <c r="I81" s="31">
        <f t="shared" si="10"/>
        <v>500</v>
      </c>
      <c r="J81" s="21">
        <f t="shared" si="9"/>
        <v>0.014124921049332505</v>
      </c>
    </row>
    <row r="82" spans="1:10" ht="15.75" thickBot="1">
      <c r="A82" s="5">
        <f t="shared" si="18"/>
        <v>1200</v>
      </c>
      <c r="B82" s="20">
        <f t="shared" si="19"/>
        <v>20</v>
      </c>
      <c r="C82" s="19">
        <f t="shared" si="20"/>
        <v>0.3333333333333333</v>
      </c>
      <c r="D82" s="20">
        <f t="shared" si="21"/>
        <v>310.4210276725439</v>
      </c>
      <c r="E82" s="8">
        <f t="shared" si="22"/>
        <v>37.421027672543914</v>
      </c>
      <c r="F82" s="7">
        <f t="shared" si="23"/>
        <v>310.4289908990818</v>
      </c>
      <c r="G82" s="20">
        <f t="shared" si="24"/>
        <v>37.42899089908178</v>
      </c>
      <c r="H82" s="31">
        <f t="shared" si="6"/>
        <v>2.571009100918218</v>
      </c>
      <c r="I82" s="31">
        <f t="shared" si="10"/>
        <v>500</v>
      </c>
      <c r="J82" s="21">
        <f t="shared" si="9"/>
        <v>0.01411164501974191</v>
      </c>
    </row>
    <row r="83" spans="1:10" ht="15.75" thickBot="1">
      <c r="A83" s="5">
        <f t="shared" si="18"/>
        <v>1220</v>
      </c>
      <c r="B83" s="20">
        <f t="shared" si="19"/>
        <v>20.333333333333332</v>
      </c>
      <c r="C83" s="19">
        <f t="shared" si="20"/>
        <v>0.3388888888888889</v>
      </c>
      <c r="D83" s="20">
        <f t="shared" si="21"/>
        <v>310.7031354600989</v>
      </c>
      <c r="E83" s="8">
        <f t="shared" si="22"/>
        <v>37.703135460098906</v>
      </c>
      <c r="F83" s="7">
        <f t="shared" si="23"/>
        <v>310.7112237994766</v>
      </c>
      <c r="G83" s="20">
        <f t="shared" si="24"/>
        <v>37.71122379947661</v>
      </c>
      <c r="H83" s="31">
        <f t="shared" si="6"/>
        <v>2.2887762005233867</v>
      </c>
      <c r="I83" s="31">
        <f t="shared" si="10"/>
        <v>500</v>
      </c>
      <c r="J83" s="21">
        <f t="shared" si="9"/>
        <v>0.014098381468306847</v>
      </c>
    </row>
    <row r="84" spans="1:10" ht="15.75" thickBot="1">
      <c r="A84" s="5">
        <f t="shared" si="18"/>
        <v>1240</v>
      </c>
      <c r="B84" s="20">
        <f t="shared" si="19"/>
        <v>20.666666666666668</v>
      </c>
      <c r="C84" s="19">
        <f t="shared" si="20"/>
        <v>0.34444444444444444</v>
      </c>
      <c r="D84" s="20">
        <f t="shared" si="21"/>
        <v>310.9849782187889</v>
      </c>
      <c r="E84" s="8">
        <f t="shared" si="22"/>
        <v>37.98497821878891</v>
      </c>
      <c r="F84" s="7">
        <f t="shared" si="23"/>
        <v>310.99319142884275</v>
      </c>
      <c r="G84" s="20">
        <f t="shared" si="24"/>
        <v>37.99319142884275</v>
      </c>
      <c r="H84" s="31">
        <f t="shared" si="6"/>
        <v>2.0068085711572508</v>
      </c>
      <c r="I84" s="31">
        <f t="shared" si="10"/>
        <v>500</v>
      </c>
      <c r="J84" s="21">
        <f t="shared" si="9"/>
        <v>0.014085130383299076</v>
      </c>
    </row>
    <row r="85" spans="1:10" ht="15.75" thickBot="1">
      <c r="A85" s="5">
        <f t="shared" si="18"/>
        <v>1260</v>
      </c>
      <c r="B85" s="20">
        <f t="shared" si="19"/>
        <v>21</v>
      </c>
      <c r="C85" s="19">
        <f t="shared" si="20"/>
        <v>0.35</v>
      </c>
      <c r="D85" s="20">
        <f t="shared" si="21"/>
        <v>311.26655619759777</v>
      </c>
      <c r="E85" s="8">
        <f t="shared" si="22"/>
        <v>38.266556197597765</v>
      </c>
      <c r="F85" s="7">
        <f t="shared" si="23"/>
        <v>311.2748940365087</v>
      </c>
      <c r="G85" s="20">
        <f t="shared" si="24"/>
        <v>38.27489403650873</v>
      </c>
      <c r="H85" s="31">
        <f t="shared" si="6"/>
        <v>1.7251059634912735</v>
      </c>
      <c r="I85" s="31">
        <f t="shared" si="10"/>
        <v>500</v>
      </c>
      <c r="J85" s="21">
        <f t="shared" si="9"/>
        <v>0.014071891753001395</v>
      </c>
    </row>
    <row r="86" spans="1:10" ht="15.75" thickBot="1">
      <c r="A86" s="5">
        <f t="shared" si="18"/>
        <v>1280</v>
      </c>
      <c r="B86" s="20">
        <f t="shared" si="19"/>
        <v>21.333333333333332</v>
      </c>
      <c r="C86" s="19">
        <f t="shared" si="20"/>
        <v>0.35555555555555557</v>
      </c>
      <c r="D86" s="20">
        <f t="shared" si="21"/>
        <v>311.54786964527545</v>
      </c>
      <c r="E86" s="8">
        <f t="shared" si="22"/>
        <v>38.547869645275455</v>
      </c>
      <c r="F86" s="7">
        <f t="shared" si="23"/>
        <v>311.5563318715688</v>
      </c>
      <c r="G86" s="20">
        <f t="shared" si="24"/>
        <v>38.55633187156877</v>
      </c>
      <c r="H86" s="31">
        <f t="shared" si="6"/>
        <v>1.4436681284312272</v>
      </c>
      <c r="I86" s="31">
        <f aca="true" t="shared" si="25" ref="I86:I117">IF(($B$8-F86)&gt;1,$B$4,$B$5+$B$4*(ABS(F86-$B$8)))</f>
        <v>500</v>
      </c>
      <c r="J86" s="21">
        <f t="shared" si="9"/>
        <v>0.014058665565707604</v>
      </c>
    </row>
    <row r="87" spans="1:10" ht="15.75" thickBot="1">
      <c r="A87" s="5">
        <f t="shared" si="18"/>
        <v>1300</v>
      </c>
      <c r="B87" s="20">
        <f t="shared" si="19"/>
        <v>21.666666666666668</v>
      </c>
      <c r="C87" s="19">
        <f t="shared" si="20"/>
        <v>0.3611111111111111</v>
      </c>
      <c r="D87" s="20">
        <f t="shared" si="21"/>
        <v>311.8289188103384</v>
      </c>
      <c r="E87" s="8">
        <f t="shared" si="22"/>
        <v>38.82891881033839</v>
      </c>
      <c r="F87" s="7">
        <f t="shared" si="23"/>
        <v>311.8375051828829</v>
      </c>
      <c r="G87" s="20">
        <f t="shared" si="24"/>
        <v>38.83750518288292</v>
      </c>
      <c r="H87" s="31">
        <f aca="true" t="shared" si="26" ref="H87:H134">$B$8-F87</f>
        <v>1.1624948171170786</v>
      </c>
      <c r="I87" s="31">
        <f t="shared" si="25"/>
        <v>500</v>
      </c>
      <c r="J87" s="21">
        <f t="shared" si="9"/>
        <v>0.01404545180972251</v>
      </c>
    </row>
    <row r="88" spans="1:10" ht="15.75" thickBot="1">
      <c r="A88" s="5">
        <f t="shared" si="18"/>
        <v>1320</v>
      </c>
      <c r="B88" s="20">
        <f t="shared" si="19"/>
        <v>22</v>
      </c>
      <c r="C88" s="19">
        <f t="shared" si="20"/>
        <v>0.36666666666666664</v>
      </c>
      <c r="D88" s="20">
        <f t="shared" si="21"/>
        <v>312.10970394106937</v>
      </c>
      <c r="E88" s="8">
        <f t="shared" si="22"/>
        <v>39.10970394106937</v>
      </c>
      <c r="F88" s="7">
        <f t="shared" si="23"/>
        <v>312.11841421907735</v>
      </c>
      <c r="G88" s="20">
        <f t="shared" si="24"/>
        <v>39.11841421907735</v>
      </c>
      <c r="H88" s="31">
        <f t="shared" si="26"/>
        <v>0.8815857809226486</v>
      </c>
      <c r="I88" s="31">
        <f t="shared" si="25"/>
        <v>471.7928904613243</v>
      </c>
      <c r="J88" s="21">
        <f aca="true" t="shared" si="27" ref="J88:J134">(I88-(F88-$B$6)/$B$17)/$B$9</f>
        <v>0.013189945482359891</v>
      </c>
    </row>
    <row r="89" spans="1:10" ht="15.75" thickBot="1">
      <c r="A89" s="5">
        <f t="shared" si="18"/>
        <v>1340</v>
      </c>
      <c r="B89" s="20">
        <f t="shared" si="19"/>
        <v>22.333333333333332</v>
      </c>
      <c r="C89" s="19">
        <f t="shared" si="20"/>
        <v>0.37222222222222223</v>
      </c>
      <c r="D89" s="20">
        <f t="shared" si="21"/>
        <v>312.3902252855179</v>
      </c>
      <c r="E89" s="8">
        <f t="shared" si="22"/>
        <v>39.390225285517886</v>
      </c>
      <c r="F89" s="7">
        <f t="shared" si="23"/>
        <v>312.3822131287246</v>
      </c>
      <c r="G89" s="20">
        <f t="shared" si="24"/>
        <v>39.38221312872457</v>
      </c>
      <c r="H89" s="31">
        <f t="shared" si="26"/>
        <v>0.6177868712754275</v>
      </c>
      <c r="I89" s="31">
        <f t="shared" si="25"/>
        <v>339.89343563771376</v>
      </c>
      <c r="J89" s="21">
        <f t="shared" si="27"/>
        <v>0.009238840197977927</v>
      </c>
    </row>
    <row r="90" spans="1:10" ht="15.75" thickBot="1">
      <c r="A90" s="5">
        <f t="shared" si="18"/>
        <v>1360</v>
      </c>
      <c r="B90" s="20">
        <f t="shared" si="19"/>
        <v>22.666666666666668</v>
      </c>
      <c r="C90" s="19">
        <f t="shared" si="20"/>
        <v>0.37777777777777777</v>
      </c>
      <c r="D90" s="20">
        <f t="shared" si="21"/>
        <v>312.67048309150067</v>
      </c>
      <c r="E90" s="8">
        <f t="shared" si="22"/>
        <v>39.67048309150067</v>
      </c>
      <c r="F90" s="7">
        <f t="shared" si="23"/>
        <v>312.5669899326841</v>
      </c>
      <c r="G90" s="20">
        <f t="shared" si="24"/>
        <v>39.56698993268412</v>
      </c>
      <c r="H90" s="31">
        <f t="shared" si="26"/>
        <v>0.43301006731587677</v>
      </c>
      <c r="I90" s="31">
        <f t="shared" si="25"/>
        <v>247.50503365793838</v>
      </c>
      <c r="J90" s="21">
        <f t="shared" si="27"/>
        <v>0.006471305610620767</v>
      </c>
    </row>
    <row r="91" spans="1:10" ht="15.75" thickBot="1">
      <c r="A91" s="5">
        <f t="shared" si="18"/>
        <v>1380</v>
      </c>
      <c r="B91" s="20">
        <f t="shared" si="19"/>
        <v>23</v>
      </c>
      <c r="C91" s="19">
        <f t="shared" si="20"/>
        <v>0.38333333333333336</v>
      </c>
      <c r="D91" s="20">
        <f t="shared" si="21"/>
        <v>312.9504776066013</v>
      </c>
      <c r="E91" s="8">
        <f t="shared" si="22"/>
        <v>39.95047760660128</v>
      </c>
      <c r="F91" s="7">
        <f t="shared" si="23"/>
        <v>312.6964160448965</v>
      </c>
      <c r="G91" s="20">
        <f t="shared" si="24"/>
        <v>39.69641604489652</v>
      </c>
      <c r="H91" s="31">
        <f t="shared" si="26"/>
        <v>0.3035839551034769</v>
      </c>
      <c r="I91" s="31">
        <f t="shared" si="25"/>
        <v>182.79197755173846</v>
      </c>
      <c r="J91" s="21">
        <f t="shared" si="27"/>
        <v>0.004532797992892966</v>
      </c>
    </row>
    <row r="92" spans="1:10" ht="15.75" thickBot="1">
      <c r="A92" s="5">
        <f t="shared" si="18"/>
        <v>1400</v>
      </c>
      <c r="B92" s="20">
        <f t="shared" si="19"/>
        <v>23.333333333333332</v>
      </c>
      <c r="C92" s="19">
        <f t="shared" si="20"/>
        <v>0.3888888888888889</v>
      </c>
      <c r="D92" s="20">
        <f t="shared" si="21"/>
        <v>313.2302090781709</v>
      </c>
      <c r="E92" s="8">
        <f t="shared" si="22"/>
        <v>40.2302090781709</v>
      </c>
      <c r="F92" s="7">
        <f t="shared" si="23"/>
        <v>312.7870720047544</v>
      </c>
      <c r="G92" s="20">
        <f t="shared" si="24"/>
        <v>39.78707200475441</v>
      </c>
      <c r="H92" s="31">
        <f t="shared" si="26"/>
        <v>0.21292799524559314</v>
      </c>
      <c r="I92" s="31">
        <f t="shared" si="25"/>
        <v>137.46399762279657</v>
      </c>
      <c r="J92" s="21">
        <f t="shared" si="27"/>
        <v>0.003174978726186315</v>
      </c>
    </row>
    <row r="93" spans="1:10" ht="15.75" thickBot="1">
      <c r="A93" s="5">
        <f t="shared" si="18"/>
        <v>1420</v>
      </c>
      <c r="B93" s="20">
        <f t="shared" si="19"/>
        <v>23.666666666666668</v>
      </c>
      <c r="C93" s="19">
        <f t="shared" si="20"/>
        <v>0.39444444444444443</v>
      </c>
      <c r="D93" s="20">
        <f t="shared" si="21"/>
        <v>313.5096777533284</v>
      </c>
      <c r="E93" s="8">
        <f t="shared" si="22"/>
        <v>40.50967775332839</v>
      </c>
      <c r="F93" s="7">
        <f t="shared" si="23"/>
        <v>312.85057157927815</v>
      </c>
      <c r="G93" s="20">
        <f t="shared" si="24"/>
        <v>39.85057157927815</v>
      </c>
      <c r="H93" s="31">
        <f t="shared" si="26"/>
        <v>0.14942842072184703</v>
      </c>
      <c r="I93" s="31">
        <f t="shared" si="25"/>
        <v>105.71421036092352</v>
      </c>
      <c r="J93" s="21">
        <f t="shared" si="27"/>
        <v>0.002223900100454692</v>
      </c>
    </row>
    <row r="94" spans="1:10" ht="15.75" thickBot="1">
      <c r="A94" s="5">
        <f t="shared" si="18"/>
        <v>1440</v>
      </c>
      <c r="B94" s="20">
        <f t="shared" si="19"/>
        <v>24</v>
      </c>
      <c r="C94" s="19">
        <f t="shared" si="20"/>
        <v>0.4</v>
      </c>
      <c r="D94" s="20">
        <f t="shared" si="21"/>
        <v>313.7888838789603</v>
      </c>
      <c r="E94" s="8">
        <f t="shared" si="22"/>
        <v>40.78888387896029</v>
      </c>
      <c r="F94" s="7">
        <f t="shared" si="23"/>
        <v>312.89504958128725</v>
      </c>
      <c r="G94" s="20">
        <f t="shared" si="24"/>
        <v>39.89504958128725</v>
      </c>
      <c r="H94" s="31">
        <f t="shared" si="26"/>
        <v>0.1049504187127468</v>
      </c>
      <c r="I94" s="31">
        <f t="shared" si="25"/>
        <v>83.4752093563734</v>
      </c>
      <c r="J94" s="21">
        <f t="shared" si="27"/>
        <v>0.0015577211954246393</v>
      </c>
    </row>
    <row r="95" spans="1:10" ht="15.75" thickBot="1">
      <c r="A95" s="5">
        <f t="shared" si="18"/>
        <v>1460</v>
      </c>
      <c r="B95" s="20">
        <f t="shared" si="19"/>
        <v>24.333333333333332</v>
      </c>
      <c r="C95" s="19">
        <f t="shared" si="20"/>
        <v>0.40555555555555556</v>
      </c>
      <c r="D95" s="20">
        <f t="shared" si="21"/>
        <v>314.0678277017213</v>
      </c>
      <c r="E95" s="8">
        <f t="shared" si="22"/>
        <v>41.067827701721285</v>
      </c>
      <c r="F95" s="7">
        <f t="shared" si="23"/>
        <v>312.92620400519576</v>
      </c>
      <c r="G95" s="20">
        <f t="shared" si="24"/>
        <v>39.92620400519576</v>
      </c>
      <c r="H95" s="31">
        <f t="shared" si="26"/>
        <v>0.07379599480424304</v>
      </c>
      <c r="I95" s="31">
        <f t="shared" si="25"/>
        <v>67.89799740212152</v>
      </c>
      <c r="J95" s="21">
        <f t="shared" si="27"/>
        <v>0.0010910990660861237</v>
      </c>
    </row>
    <row r="96" spans="1:10" ht="15.75" thickBot="1">
      <c r="A96" s="5">
        <f t="shared" si="18"/>
        <v>1480</v>
      </c>
      <c r="B96" s="20">
        <f t="shared" si="19"/>
        <v>24.666666666666668</v>
      </c>
      <c r="C96" s="19">
        <f t="shared" si="20"/>
        <v>0.4111111111111111</v>
      </c>
      <c r="D96" s="20">
        <f t="shared" si="21"/>
        <v>314.3465094680343</v>
      </c>
      <c r="E96" s="8">
        <f t="shared" si="22"/>
        <v>41.3465094680343</v>
      </c>
      <c r="F96" s="7">
        <f t="shared" si="23"/>
        <v>312.9480259865175</v>
      </c>
      <c r="G96" s="20">
        <f t="shared" si="24"/>
        <v>39.94802598651751</v>
      </c>
      <c r="H96" s="31">
        <f t="shared" si="26"/>
        <v>0.051974013482492865</v>
      </c>
      <c r="I96" s="31">
        <f t="shared" si="25"/>
        <v>56.98700674124643</v>
      </c>
      <c r="J96" s="21">
        <f t="shared" si="27"/>
        <v>0.0007642556161592264</v>
      </c>
    </row>
    <row r="97" spans="1:10" ht="15.75" thickBot="1">
      <c r="A97" s="5">
        <f t="shared" si="18"/>
        <v>1500</v>
      </c>
      <c r="B97" s="20">
        <f t="shared" si="19"/>
        <v>25</v>
      </c>
      <c r="C97" s="19">
        <f t="shared" si="20"/>
        <v>0.4166666666666667</v>
      </c>
      <c r="D97" s="20">
        <f t="shared" si="21"/>
        <v>314.6249294240908</v>
      </c>
      <c r="E97" s="8">
        <f t="shared" si="22"/>
        <v>41.624929424090794</v>
      </c>
      <c r="F97" s="7">
        <f t="shared" si="23"/>
        <v>312.9633110988407</v>
      </c>
      <c r="G97" s="20">
        <f t="shared" si="24"/>
        <v>39.96331109884068</v>
      </c>
      <c r="H97" s="31">
        <f t="shared" si="26"/>
        <v>0.036688901159322995</v>
      </c>
      <c r="I97" s="31">
        <f t="shared" si="25"/>
        <v>49.3444505796615</v>
      </c>
      <c r="J97" s="21">
        <f t="shared" si="27"/>
        <v>0.0005353195369570334</v>
      </c>
    </row>
    <row r="98" spans="1:10" ht="15.75" thickBot="1">
      <c r="A98" s="5">
        <f t="shared" si="18"/>
        <v>1520</v>
      </c>
      <c r="B98" s="20">
        <f t="shared" si="19"/>
        <v>25.333333333333332</v>
      </c>
      <c r="C98" s="19">
        <f t="shared" si="20"/>
        <v>0.4222222222222222</v>
      </c>
      <c r="D98" s="20">
        <f t="shared" si="21"/>
        <v>314.9030878158509</v>
      </c>
      <c r="E98" s="8">
        <f t="shared" si="22"/>
        <v>41.90308781585088</v>
      </c>
      <c r="F98" s="7">
        <f t="shared" si="23"/>
        <v>312.9740174895798</v>
      </c>
      <c r="G98" s="20">
        <f t="shared" si="24"/>
        <v>39.97401748957981</v>
      </c>
      <c r="H98" s="31">
        <f t="shared" si="26"/>
        <v>0.025982510420192284</v>
      </c>
      <c r="I98" s="31">
        <f t="shared" si="25"/>
        <v>43.99125521009614</v>
      </c>
      <c r="J98" s="21">
        <f t="shared" si="27"/>
        <v>0.00037496225161947033</v>
      </c>
    </row>
    <row r="99" spans="1:10" ht="15.75" thickBot="1">
      <c r="A99" s="5">
        <f t="shared" si="18"/>
        <v>1540</v>
      </c>
      <c r="B99" s="20">
        <f t="shared" si="19"/>
        <v>25.666666666666668</v>
      </c>
      <c r="C99" s="19">
        <f t="shared" si="20"/>
        <v>0.42777777777777776</v>
      </c>
      <c r="D99" s="20">
        <f t="shared" si="21"/>
        <v>315.1809848890437</v>
      </c>
      <c r="E99" s="8">
        <f t="shared" si="22"/>
        <v>42.180984889043714</v>
      </c>
      <c r="F99" s="7">
        <f t="shared" si="23"/>
        <v>312.98151673461217</v>
      </c>
      <c r="G99" s="20">
        <f t="shared" si="24"/>
        <v>39.98151673461217</v>
      </c>
      <c r="H99" s="31">
        <f t="shared" si="26"/>
        <v>0.01848326538782885</v>
      </c>
      <c r="I99" s="31">
        <f t="shared" si="25"/>
        <v>40.241632693914426</v>
      </c>
      <c r="J99" s="21">
        <f t="shared" si="27"/>
        <v>0.00026264068548460253</v>
      </c>
    </row>
    <row r="100" spans="1:10" ht="15.75" thickBot="1">
      <c r="A100" s="5">
        <f t="shared" si="18"/>
        <v>1560</v>
      </c>
      <c r="B100" s="20">
        <f t="shared" si="19"/>
        <v>26</v>
      </c>
      <c r="C100" s="19">
        <f t="shared" si="20"/>
        <v>0.43333333333333335</v>
      </c>
      <c r="D100" s="20">
        <f t="shared" si="21"/>
        <v>315.4586208891675</v>
      </c>
      <c r="E100" s="8">
        <f t="shared" si="22"/>
        <v>42.45862088916749</v>
      </c>
      <c r="F100" s="7">
        <f t="shared" si="23"/>
        <v>312.9867695483219</v>
      </c>
      <c r="G100" s="20">
        <f t="shared" si="24"/>
        <v>39.98676954832189</v>
      </c>
      <c r="H100" s="31">
        <f t="shared" si="26"/>
        <v>0.013230451678111876</v>
      </c>
      <c r="I100" s="31">
        <f t="shared" si="25"/>
        <v>37.61522583905594</v>
      </c>
      <c r="J100" s="21">
        <f t="shared" si="27"/>
        <v>0.00018396553085984812</v>
      </c>
    </row>
    <row r="101" spans="1:10" ht="15.75" thickBot="1">
      <c r="A101" s="5">
        <f t="shared" si="18"/>
        <v>1580</v>
      </c>
      <c r="B101" s="20">
        <f t="shared" si="19"/>
        <v>26.333333333333332</v>
      </c>
      <c r="C101" s="19">
        <f t="shared" si="20"/>
        <v>0.4388888888888889</v>
      </c>
      <c r="D101" s="20">
        <f t="shared" si="21"/>
        <v>315.73599606148986</v>
      </c>
      <c r="E101" s="8">
        <f t="shared" si="22"/>
        <v>42.73599606148986</v>
      </c>
      <c r="F101" s="7">
        <f t="shared" si="23"/>
        <v>312.9904488589391</v>
      </c>
      <c r="G101" s="20">
        <f t="shared" si="24"/>
        <v>39.99044885893909</v>
      </c>
      <c r="H101" s="31">
        <f t="shared" si="26"/>
        <v>0.009551141060910595</v>
      </c>
      <c r="I101" s="31">
        <f t="shared" si="25"/>
        <v>35.7755705304553</v>
      </c>
      <c r="J101" s="21">
        <f t="shared" si="27"/>
        <v>0.00012885785948263322</v>
      </c>
    </row>
    <row r="102" spans="1:10" ht="15.75" thickBot="1">
      <c r="A102" s="5">
        <f t="shared" si="18"/>
        <v>1600</v>
      </c>
      <c r="B102" s="20">
        <f t="shared" si="19"/>
        <v>26.666666666666668</v>
      </c>
      <c r="C102" s="19">
        <f t="shared" si="20"/>
        <v>0.4444444444444444</v>
      </c>
      <c r="D102" s="20">
        <f t="shared" si="21"/>
        <v>316.0131106510479</v>
      </c>
      <c r="E102" s="8">
        <f t="shared" si="22"/>
        <v>43.013110651047896</v>
      </c>
      <c r="F102" s="7">
        <f t="shared" si="23"/>
        <v>312.99302601612874</v>
      </c>
      <c r="G102" s="20">
        <f t="shared" si="24"/>
        <v>39.99302601612874</v>
      </c>
      <c r="H102" s="31">
        <f t="shared" si="26"/>
        <v>0.006973983871262135</v>
      </c>
      <c r="I102" s="31">
        <f t="shared" si="25"/>
        <v>34.48699193563107</v>
      </c>
      <c r="J102" s="21">
        <f t="shared" si="27"/>
        <v>9.02579296939914E-05</v>
      </c>
    </row>
    <row r="103" spans="1:10" ht="15.75" thickBot="1">
      <c r="A103" s="5">
        <f t="shared" si="18"/>
        <v>1620</v>
      </c>
      <c r="B103" s="20">
        <f t="shared" si="19"/>
        <v>27</v>
      </c>
      <c r="C103" s="19">
        <f t="shared" si="20"/>
        <v>0.45</v>
      </c>
      <c r="D103" s="20">
        <f t="shared" si="21"/>
        <v>316.28996490264865</v>
      </c>
      <c r="E103" s="8">
        <f t="shared" si="22"/>
        <v>43.28996490264865</v>
      </c>
      <c r="F103" s="7">
        <f t="shared" si="23"/>
        <v>312.9948311747226</v>
      </c>
      <c r="G103" s="20">
        <f t="shared" si="24"/>
        <v>39.994831174722606</v>
      </c>
      <c r="H103" s="31">
        <f t="shared" si="26"/>
        <v>0.005168825277394262</v>
      </c>
      <c r="I103" s="31">
        <f t="shared" si="25"/>
        <v>33.58441263869713</v>
      </c>
      <c r="J103" s="21">
        <f t="shared" si="27"/>
        <v>6.322077601918283E-05</v>
      </c>
    </row>
    <row r="104" spans="1:10" ht="15.75" thickBot="1">
      <c r="A104" s="5">
        <f t="shared" si="18"/>
        <v>1640</v>
      </c>
      <c r="B104" s="20">
        <f t="shared" si="19"/>
        <v>27.333333333333332</v>
      </c>
      <c r="C104" s="19">
        <f t="shared" si="20"/>
        <v>0.45555555555555555</v>
      </c>
      <c r="D104" s="20">
        <f t="shared" si="21"/>
        <v>316.56655906086905</v>
      </c>
      <c r="E104" s="8">
        <f t="shared" si="22"/>
        <v>43.566559060869054</v>
      </c>
      <c r="F104" s="7">
        <f t="shared" si="23"/>
        <v>312.996095590243</v>
      </c>
      <c r="G104" s="20">
        <f t="shared" si="24"/>
        <v>39.99609559024299</v>
      </c>
      <c r="H104" s="31">
        <f t="shared" si="26"/>
        <v>0.0039044097570126723</v>
      </c>
      <c r="I104" s="31">
        <f t="shared" si="25"/>
        <v>32.952204878506336</v>
      </c>
      <c r="J104" s="21">
        <f t="shared" si="27"/>
        <v>4.428271880387736E-05</v>
      </c>
    </row>
    <row r="105" spans="1:10" ht="15.75" thickBot="1">
      <c r="A105" s="5">
        <f t="shared" si="18"/>
        <v>1660</v>
      </c>
      <c r="B105" s="20">
        <f t="shared" si="19"/>
        <v>27.666666666666668</v>
      </c>
      <c r="C105" s="19">
        <f t="shared" si="20"/>
        <v>0.46111111111111114</v>
      </c>
      <c r="D105" s="20">
        <f t="shared" si="21"/>
        <v>316.8428933700564</v>
      </c>
      <c r="E105" s="8">
        <f t="shared" si="22"/>
        <v>43.8428933700564</v>
      </c>
      <c r="F105" s="7">
        <f t="shared" si="23"/>
        <v>312.99698124461906</v>
      </c>
      <c r="G105" s="20">
        <f t="shared" si="24"/>
        <v>39.996981244619064</v>
      </c>
      <c r="H105" s="31">
        <f t="shared" si="26"/>
        <v>0.003018755380935545</v>
      </c>
      <c r="I105" s="31">
        <f t="shared" si="25"/>
        <v>32.50937769046777</v>
      </c>
      <c r="J105" s="21">
        <f t="shared" si="27"/>
        <v>3.101763863302304E-05</v>
      </c>
    </row>
    <row r="106" spans="1:10" ht="15.75" thickBot="1">
      <c r="A106" s="5">
        <f t="shared" si="18"/>
        <v>1680</v>
      </c>
      <c r="B106" s="20">
        <f t="shared" si="19"/>
        <v>28</v>
      </c>
      <c r="C106" s="19">
        <f t="shared" si="20"/>
        <v>0.4666666666666667</v>
      </c>
      <c r="D106" s="20">
        <f t="shared" si="21"/>
        <v>317.11896807432834</v>
      </c>
      <c r="E106" s="8">
        <f t="shared" si="22"/>
        <v>44.118968074328336</v>
      </c>
      <c r="F106" s="7">
        <f t="shared" si="23"/>
        <v>312.99760159739174</v>
      </c>
      <c r="G106" s="20">
        <f t="shared" si="24"/>
        <v>39.997601597391736</v>
      </c>
      <c r="H106" s="31">
        <f t="shared" si="26"/>
        <v>0.002398402608264405</v>
      </c>
      <c r="I106" s="31">
        <f t="shared" si="25"/>
        <v>32.1992013041322</v>
      </c>
      <c r="J106" s="21">
        <f t="shared" si="27"/>
        <v>2.172617066767098E-05</v>
      </c>
    </row>
    <row r="107" spans="1:10" ht="15.75" thickBot="1">
      <c r="A107" s="5">
        <f t="shared" si="18"/>
        <v>1700</v>
      </c>
      <c r="B107" s="20">
        <f t="shared" si="19"/>
        <v>28.333333333333332</v>
      </c>
      <c r="C107" s="19">
        <f t="shared" si="20"/>
        <v>0.4722222222222222</v>
      </c>
      <c r="D107" s="20">
        <f t="shared" si="21"/>
        <v>317.39478341757314</v>
      </c>
      <c r="E107" s="8">
        <f t="shared" si="22"/>
        <v>44.39478341757314</v>
      </c>
      <c r="F107" s="7">
        <f t="shared" si="23"/>
        <v>312.99803612080507</v>
      </c>
      <c r="G107" s="20">
        <f t="shared" si="24"/>
        <v>39.99803612080507</v>
      </c>
      <c r="H107" s="31">
        <f t="shared" si="26"/>
        <v>0.0019638791949319057</v>
      </c>
      <c r="I107" s="31">
        <f t="shared" si="25"/>
        <v>31.981939597465953</v>
      </c>
      <c r="J107" s="21">
        <f t="shared" si="27"/>
        <v>1.5218002165755435E-05</v>
      </c>
    </row>
    <row r="108" spans="1:10" ht="15.75" thickBot="1">
      <c r="A108" s="5">
        <f t="shared" si="18"/>
        <v>1720</v>
      </c>
      <c r="B108" s="20">
        <f t="shared" si="19"/>
        <v>28.666666666666668</v>
      </c>
      <c r="C108" s="19">
        <f t="shared" si="20"/>
        <v>0.4777777777777778</v>
      </c>
      <c r="D108" s="20">
        <f t="shared" si="21"/>
        <v>317.67033964345</v>
      </c>
      <c r="E108" s="8">
        <f t="shared" si="22"/>
        <v>44.670339643450006</v>
      </c>
      <c r="F108" s="7">
        <f t="shared" si="23"/>
        <v>312.99834048084836</v>
      </c>
      <c r="G108" s="20">
        <f t="shared" si="24"/>
        <v>39.998340480848356</v>
      </c>
      <c r="H108" s="31">
        <f t="shared" si="26"/>
        <v>0.0016595191516444174</v>
      </c>
      <c r="I108" s="31">
        <f t="shared" si="25"/>
        <v>31.82975957582221</v>
      </c>
      <c r="J108" s="21">
        <f t="shared" si="27"/>
        <v>1.0659383720379304E-05</v>
      </c>
    </row>
    <row r="109" spans="1:10" ht="15.75" thickBot="1">
      <c r="A109" s="5">
        <f t="shared" si="18"/>
        <v>1740</v>
      </c>
      <c r="B109" s="20">
        <f t="shared" si="19"/>
        <v>29</v>
      </c>
      <c r="C109" s="19">
        <f t="shared" si="20"/>
        <v>0.48333333333333334</v>
      </c>
      <c r="D109" s="20">
        <f t="shared" si="21"/>
        <v>317.94563699538935</v>
      </c>
      <c r="E109" s="8">
        <f t="shared" si="22"/>
        <v>44.94563699538935</v>
      </c>
      <c r="F109" s="7">
        <f t="shared" si="23"/>
        <v>312.9985536685228</v>
      </c>
      <c r="G109" s="20">
        <f t="shared" si="24"/>
        <v>39.99855366852279</v>
      </c>
      <c r="H109" s="31">
        <f t="shared" si="26"/>
        <v>0.0014463314772115154</v>
      </c>
      <c r="I109" s="31">
        <f t="shared" si="25"/>
        <v>31.723165738605758</v>
      </c>
      <c r="J109" s="21">
        <f t="shared" si="27"/>
        <v>7.466319169265797E-06</v>
      </c>
    </row>
    <row r="110" spans="1:10" ht="15.75" thickBot="1">
      <c r="A110" s="5">
        <f t="shared" si="18"/>
        <v>1760</v>
      </c>
      <c r="B110" s="20">
        <f t="shared" si="19"/>
        <v>29.333333333333332</v>
      </c>
      <c r="C110" s="19">
        <f t="shared" si="20"/>
        <v>0.4888888888888889</v>
      </c>
      <c r="D110" s="20">
        <f t="shared" si="21"/>
        <v>318.2206757165926</v>
      </c>
      <c r="E110" s="8">
        <f t="shared" si="22"/>
        <v>45.22067571659261</v>
      </c>
      <c r="F110" s="7">
        <f t="shared" si="23"/>
        <v>312.9987029949062</v>
      </c>
      <c r="G110" s="20">
        <f t="shared" si="24"/>
        <v>39.99870299490618</v>
      </c>
      <c r="H110" s="31">
        <f t="shared" si="26"/>
        <v>0.0012970050938179156</v>
      </c>
      <c r="I110" s="31">
        <f t="shared" si="25"/>
        <v>31.648502546908958</v>
      </c>
      <c r="J110" s="21">
        <f t="shared" si="27"/>
        <v>5.22975093131097E-06</v>
      </c>
    </row>
    <row r="111" spans="1:10" ht="15.75" thickBot="1">
      <c r="A111" s="5">
        <f t="shared" si="18"/>
        <v>1780</v>
      </c>
      <c r="B111" s="20">
        <f t="shared" si="19"/>
        <v>29.666666666666668</v>
      </c>
      <c r="C111" s="19">
        <f t="shared" si="20"/>
        <v>0.49444444444444446</v>
      </c>
      <c r="D111" s="20">
        <f t="shared" si="21"/>
        <v>318.49545605003306</v>
      </c>
      <c r="E111" s="8">
        <f t="shared" si="22"/>
        <v>45.495456050033056</v>
      </c>
      <c r="F111" s="7">
        <f t="shared" si="23"/>
        <v>312.9988075899248</v>
      </c>
      <c r="G111" s="20">
        <f t="shared" si="24"/>
        <v>39.99880758992481</v>
      </c>
      <c r="H111" s="31">
        <f t="shared" si="26"/>
        <v>0.0011924100751912192</v>
      </c>
      <c r="I111" s="31">
        <f t="shared" si="25"/>
        <v>31.59620503759561</v>
      </c>
      <c r="J111" s="21">
        <f t="shared" si="27"/>
        <v>3.6631563939467216E-06</v>
      </c>
    </row>
    <row r="112" spans="1:10" ht="15.75" thickBot="1">
      <c r="A112" s="5">
        <f t="shared" si="18"/>
        <v>1800</v>
      </c>
      <c r="B112" s="20">
        <f t="shared" si="19"/>
        <v>30</v>
      </c>
      <c r="C112" s="19">
        <f t="shared" si="20"/>
        <v>0.5</v>
      </c>
      <c r="D112" s="20">
        <f t="shared" si="21"/>
        <v>318.76997823845545</v>
      </c>
      <c r="E112" s="8">
        <f t="shared" si="22"/>
        <v>45.76997823845545</v>
      </c>
      <c r="F112" s="7">
        <f t="shared" si="23"/>
        <v>312.9988808530527</v>
      </c>
      <c r="G112" s="20">
        <f t="shared" si="24"/>
        <v>39.9988808530527</v>
      </c>
      <c r="H112" s="31">
        <f t="shared" si="26"/>
        <v>0.0011191469473033067</v>
      </c>
      <c r="I112" s="31">
        <f t="shared" si="25"/>
        <v>31.559573473651653</v>
      </c>
      <c r="J112" s="21">
        <f t="shared" si="27"/>
        <v>2.5658420337949493E-06</v>
      </c>
    </row>
    <row r="113" spans="1:10" ht="15.75" thickBot="1">
      <c r="A113" s="5">
        <f t="shared" si="18"/>
        <v>1820</v>
      </c>
      <c r="B113" s="20">
        <f t="shared" si="19"/>
        <v>30.333333333333332</v>
      </c>
      <c r="C113" s="19">
        <f t="shared" si="20"/>
        <v>0.5055555555555555</v>
      </c>
      <c r="D113" s="20">
        <f t="shared" si="21"/>
        <v>319.04424252437667</v>
      </c>
      <c r="E113" s="8">
        <f t="shared" si="22"/>
        <v>46.04424252437667</v>
      </c>
      <c r="F113" s="7">
        <f t="shared" si="23"/>
        <v>312.99893216989335</v>
      </c>
      <c r="G113" s="20">
        <f t="shared" si="24"/>
        <v>39.99893216989335</v>
      </c>
      <c r="H113" s="31">
        <f t="shared" si="26"/>
        <v>0.0010678301066491258</v>
      </c>
      <c r="I113" s="31">
        <f t="shared" si="25"/>
        <v>31.533915053324563</v>
      </c>
      <c r="J113" s="21">
        <f t="shared" si="27"/>
        <v>1.7972329422801754E-06</v>
      </c>
    </row>
    <row r="114" spans="1:10" ht="15.75" thickBot="1">
      <c r="A114" s="5">
        <f t="shared" si="18"/>
        <v>1840</v>
      </c>
      <c r="B114" s="20">
        <f t="shared" si="19"/>
        <v>30.666666666666668</v>
      </c>
      <c r="C114" s="19">
        <f t="shared" si="20"/>
        <v>0.5111111111111111</v>
      </c>
      <c r="D114" s="20">
        <f t="shared" si="21"/>
        <v>319.31824915008565</v>
      </c>
      <c r="E114" s="8">
        <f t="shared" si="22"/>
        <v>46.31824915008565</v>
      </c>
      <c r="F114" s="7">
        <f t="shared" si="23"/>
        <v>312.9989681145522</v>
      </c>
      <c r="G114" s="20">
        <f t="shared" si="24"/>
        <v>39.99896811455221</v>
      </c>
      <c r="H114" s="31">
        <f t="shared" si="26"/>
        <v>0.0010318854477873174</v>
      </c>
      <c r="I114" s="31">
        <f t="shared" si="25"/>
        <v>31.51594272389366</v>
      </c>
      <c r="J114" s="21">
        <f t="shared" si="27"/>
        <v>1.25886403179406E-06</v>
      </c>
    </row>
    <row r="115" spans="1:10" ht="15.75" thickBot="1">
      <c r="A115" s="5">
        <f t="shared" si="18"/>
        <v>1860</v>
      </c>
      <c r="B115" s="20">
        <f t="shared" si="19"/>
        <v>31</v>
      </c>
      <c r="C115" s="19">
        <f t="shared" si="20"/>
        <v>0.5166666666666667</v>
      </c>
      <c r="D115" s="20">
        <f t="shared" si="21"/>
        <v>319.5919983576437</v>
      </c>
      <c r="E115" s="8">
        <f t="shared" si="22"/>
        <v>46.59199835764372</v>
      </c>
      <c r="F115" s="7">
        <f t="shared" si="23"/>
        <v>312.99899329183285</v>
      </c>
      <c r="G115" s="20">
        <f t="shared" si="24"/>
        <v>39.998993291832846</v>
      </c>
      <c r="H115" s="31">
        <f t="shared" si="26"/>
        <v>0.001006708167153647</v>
      </c>
      <c r="I115" s="31">
        <f t="shared" si="25"/>
        <v>31.503354083576824</v>
      </c>
      <c r="J115" s="21">
        <f t="shared" si="27"/>
        <v>8.817658599666046E-07</v>
      </c>
    </row>
    <row r="116" spans="1:10" ht="15.75" thickBot="1">
      <c r="A116" s="5">
        <f t="shared" si="18"/>
        <v>1880</v>
      </c>
      <c r="B116" s="20">
        <f t="shared" si="19"/>
        <v>31.333333333333332</v>
      </c>
      <c r="C116" s="19">
        <f t="shared" si="20"/>
        <v>0.5222222222222223</v>
      </c>
      <c r="D116" s="20">
        <f t="shared" si="21"/>
        <v>319.8654903888849</v>
      </c>
      <c r="E116" s="8">
        <f t="shared" si="22"/>
        <v>46.86549038888489</v>
      </c>
      <c r="F116" s="7">
        <f t="shared" si="23"/>
        <v>312.99901092715004</v>
      </c>
      <c r="G116" s="20">
        <f t="shared" si="24"/>
        <v>39.99901092715004</v>
      </c>
      <c r="H116" s="31">
        <f t="shared" si="26"/>
        <v>0.0009890728499613033</v>
      </c>
      <c r="I116" s="31">
        <f t="shared" si="25"/>
        <v>31.49453642498065</v>
      </c>
      <c r="J116" s="21">
        <f t="shared" si="27"/>
        <v>6.176290784931419E-07</v>
      </c>
    </row>
    <row r="117" spans="1:10" ht="15.75" thickBot="1">
      <c r="A117" s="5">
        <f t="shared" si="18"/>
        <v>1900</v>
      </c>
      <c r="B117" s="20">
        <f t="shared" si="19"/>
        <v>31.666666666666668</v>
      </c>
      <c r="C117" s="19">
        <f t="shared" si="20"/>
        <v>0.5277777777777778</v>
      </c>
      <c r="D117" s="20">
        <f t="shared" si="21"/>
        <v>320.1387254854159</v>
      </c>
      <c r="E117" s="8">
        <f t="shared" si="22"/>
        <v>47.138725485415875</v>
      </c>
      <c r="F117" s="7">
        <f t="shared" si="23"/>
        <v>312.9990232797316</v>
      </c>
      <c r="G117" s="20">
        <f t="shared" si="24"/>
        <v>39.9990232797316</v>
      </c>
      <c r="H117" s="31">
        <f t="shared" si="26"/>
        <v>0.0009767202683974574</v>
      </c>
      <c r="I117" s="31">
        <f t="shared" si="25"/>
        <v>31.48836013419873</v>
      </c>
      <c r="J117" s="21">
        <f t="shared" si="27"/>
        <v>4.3261561366140715E-07</v>
      </c>
    </row>
    <row r="118" spans="1:10" ht="15.75" thickBot="1">
      <c r="A118" s="5">
        <f t="shared" si="18"/>
        <v>1920</v>
      </c>
      <c r="B118" s="20">
        <f t="shared" si="19"/>
        <v>32</v>
      </c>
      <c r="C118" s="19">
        <f t="shared" si="20"/>
        <v>0.5333333333333333</v>
      </c>
      <c r="D118" s="20">
        <f t="shared" si="21"/>
        <v>320.4117038886165</v>
      </c>
      <c r="E118" s="8">
        <f t="shared" si="22"/>
        <v>47.4117038886165</v>
      </c>
      <c r="F118" s="7">
        <f t="shared" si="23"/>
        <v>312.99903193204386</v>
      </c>
      <c r="G118" s="20">
        <f t="shared" si="24"/>
        <v>39.99903193204386</v>
      </c>
      <c r="H118" s="31">
        <f t="shared" si="26"/>
        <v>0.0009680679561370198</v>
      </c>
      <c r="I118" s="31">
        <f aca="true" t="shared" si="28" ref="I118:I149">IF(($B$8-F118)&gt;1,$B$4,$B$5+$B$4*(ABS(F118-$B$8)))</f>
        <v>31.48403397806851</v>
      </c>
      <c r="J118" s="21">
        <f t="shared" si="27"/>
        <v>3.030237334672598E-07</v>
      </c>
    </row>
    <row r="119" spans="1:10" ht="15.75" thickBot="1">
      <c r="A119" s="5">
        <f t="shared" si="18"/>
        <v>1940</v>
      </c>
      <c r="B119" s="20">
        <f t="shared" si="19"/>
        <v>32.333333333333336</v>
      </c>
      <c r="C119" s="19">
        <f t="shared" si="20"/>
        <v>0.5388888888888889</v>
      </c>
      <c r="D119" s="20">
        <f t="shared" si="21"/>
        <v>320.68442583963974</v>
      </c>
      <c r="E119" s="8">
        <f t="shared" si="22"/>
        <v>47.684425839639744</v>
      </c>
      <c r="F119" s="7">
        <f t="shared" si="23"/>
        <v>312.99903799251854</v>
      </c>
      <c r="G119" s="20">
        <f t="shared" si="24"/>
        <v>39.99903799251854</v>
      </c>
      <c r="H119" s="31">
        <f t="shared" si="26"/>
        <v>0.0009620074814620239</v>
      </c>
      <c r="I119" s="31">
        <f t="shared" si="28"/>
        <v>31.481003740731012</v>
      </c>
      <c r="J119" s="21">
        <f t="shared" si="27"/>
        <v>2.122516618682489E-07</v>
      </c>
    </row>
    <row r="120" spans="1:10" ht="15.75" thickBot="1">
      <c r="A120" s="5">
        <f t="shared" si="18"/>
        <v>1960</v>
      </c>
      <c r="B120" s="20">
        <f t="shared" si="19"/>
        <v>32.666666666666664</v>
      </c>
      <c r="C120" s="19">
        <f t="shared" si="20"/>
        <v>0.5444444444444444</v>
      </c>
      <c r="D120" s="20">
        <f t="shared" si="21"/>
        <v>320.956891579412</v>
      </c>
      <c r="E120" s="8">
        <f t="shared" si="22"/>
        <v>47.956891579412</v>
      </c>
      <c r="F120" s="7">
        <f t="shared" si="23"/>
        <v>312.99904223755175</v>
      </c>
      <c r="G120" s="20">
        <f t="shared" si="24"/>
        <v>39.99904223755175</v>
      </c>
      <c r="H120" s="31">
        <f t="shared" si="26"/>
        <v>0.0009577624482517422</v>
      </c>
      <c r="I120" s="31">
        <f t="shared" si="28"/>
        <v>31.47888122412587</v>
      </c>
      <c r="J120" s="21">
        <f t="shared" si="27"/>
        <v>1.486707578685513E-07</v>
      </c>
    </row>
    <row r="121" spans="1:10" ht="15.75" thickBot="1">
      <c r="A121" s="5">
        <f t="shared" si="18"/>
        <v>1980</v>
      </c>
      <c r="B121" s="20">
        <f t="shared" si="19"/>
        <v>33</v>
      </c>
      <c r="C121" s="19">
        <f t="shared" si="20"/>
        <v>0.55</v>
      </c>
      <c r="D121" s="20">
        <f t="shared" si="21"/>
        <v>321.2291013486335</v>
      </c>
      <c r="E121" s="8">
        <f t="shared" si="22"/>
        <v>48.22910134863349</v>
      </c>
      <c r="F121" s="7">
        <f t="shared" si="23"/>
        <v>312.9990452109669</v>
      </c>
      <c r="G121" s="20">
        <f t="shared" si="24"/>
        <v>39.999045210966926</v>
      </c>
      <c r="H121" s="31">
        <f t="shared" si="26"/>
        <v>0.0009547890330736664</v>
      </c>
      <c r="I121" s="31">
        <f t="shared" si="28"/>
        <v>31.477394516536833</v>
      </c>
      <c r="J121" s="21">
        <f t="shared" si="27"/>
        <v>1.0413578826432004E-07</v>
      </c>
    </row>
    <row r="122" spans="1:10" ht="15.75" thickBot="1">
      <c r="A122" s="5">
        <f t="shared" si="18"/>
        <v>2000</v>
      </c>
      <c r="B122" s="20">
        <f t="shared" si="19"/>
        <v>33.333333333333336</v>
      </c>
      <c r="C122" s="19">
        <f t="shared" si="20"/>
        <v>0.5555555555555556</v>
      </c>
      <c r="D122" s="20">
        <f t="shared" si="21"/>
        <v>321.50105538777814</v>
      </c>
      <c r="E122" s="8">
        <f t="shared" si="22"/>
        <v>48.50105538777814</v>
      </c>
      <c r="F122" s="7">
        <f t="shared" si="23"/>
        <v>312.9990472936827</v>
      </c>
      <c r="G122" s="20">
        <f t="shared" si="24"/>
        <v>39.99904729368268</v>
      </c>
      <c r="H122" s="31">
        <f t="shared" si="26"/>
        <v>0.0009527063173209172</v>
      </c>
      <c r="I122" s="31">
        <f t="shared" si="28"/>
        <v>31.47635315866046</v>
      </c>
      <c r="J122" s="21">
        <f t="shared" si="27"/>
        <v>7.294146214843538E-08</v>
      </c>
    </row>
    <row r="123" spans="1:10" ht="15.75" thickBot="1">
      <c r="A123" s="5">
        <f t="shared" si="18"/>
        <v>2020</v>
      </c>
      <c r="B123" s="20">
        <f t="shared" si="19"/>
        <v>33.666666666666664</v>
      </c>
      <c r="C123" s="19">
        <f t="shared" si="20"/>
        <v>0.5611111111111111</v>
      </c>
      <c r="D123" s="20">
        <f t="shared" si="21"/>
        <v>321.7727539370941</v>
      </c>
      <c r="E123" s="8">
        <f t="shared" si="22"/>
        <v>48.77275393709408</v>
      </c>
      <c r="F123" s="7">
        <f t="shared" si="23"/>
        <v>312.9990487525119</v>
      </c>
      <c r="G123" s="20">
        <f t="shared" si="24"/>
        <v>39.9990487525119</v>
      </c>
      <c r="H123" s="31">
        <f t="shared" si="26"/>
        <v>0.0009512474881034905</v>
      </c>
      <c r="I123" s="31">
        <f t="shared" si="28"/>
        <v>31.475623744051745</v>
      </c>
      <c r="J123" s="21">
        <f t="shared" si="27"/>
        <v>5.1091531693048476E-08</v>
      </c>
    </row>
    <row r="124" spans="1:10" ht="15.75" thickBot="1">
      <c r="A124" s="5">
        <f t="shared" si="18"/>
        <v>2040</v>
      </c>
      <c r="B124" s="20">
        <f t="shared" si="19"/>
        <v>34</v>
      </c>
      <c r="C124" s="19">
        <f t="shared" si="20"/>
        <v>0.5666666666666667</v>
      </c>
      <c r="D124" s="20">
        <f t="shared" si="21"/>
        <v>322.04419723660357</v>
      </c>
      <c r="E124" s="8">
        <f t="shared" si="22"/>
        <v>49.044197236603566</v>
      </c>
      <c r="F124" s="7">
        <f t="shared" si="23"/>
        <v>312.99904977434255</v>
      </c>
      <c r="G124" s="20">
        <f t="shared" si="24"/>
        <v>39.99904977434255</v>
      </c>
      <c r="H124" s="31">
        <f t="shared" si="26"/>
        <v>0.0009502256574478452</v>
      </c>
      <c r="I124" s="31">
        <f t="shared" si="28"/>
        <v>31.475112828723923</v>
      </c>
      <c r="J124" s="21">
        <f t="shared" si="27"/>
        <v>3.5786841811430915E-08</v>
      </c>
    </row>
    <row r="125" spans="1:10" ht="15.75" thickBot="1">
      <c r="A125" s="5">
        <f t="shared" si="18"/>
        <v>2060</v>
      </c>
      <c r="B125" s="20">
        <f t="shared" si="19"/>
        <v>34.333333333333336</v>
      </c>
      <c r="C125" s="19">
        <f t="shared" si="20"/>
        <v>0.5722222222222222</v>
      </c>
      <c r="D125" s="20">
        <f t="shared" si="21"/>
        <v>322.3153855261036</v>
      </c>
      <c r="E125" s="8">
        <f t="shared" si="22"/>
        <v>49.315385526103626</v>
      </c>
      <c r="F125" s="7">
        <f t="shared" si="23"/>
        <v>312.9990504900794</v>
      </c>
      <c r="G125" s="20">
        <f t="shared" si="24"/>
        <v>39.99905049007941</v>
      </c>
      <c r="H125" s="31">
        <f t="shared" si="26"/>
        <v>0.0009495099205878432</v>
      </c>
      <c r="I125" s="31">
        <f t="shared" si="28"/>
        <v>31.47475496029392</v>
      </c>
      <c r="J125" s="21">
        <f t="shared" si="27"/>
        <v>2.5066738026459296E-08</v>
      </c>
    </row>
    <row r="126" spans="1:10" ht="15.75" thickBot="1">
      <c r="A126" s="5">
        <f t="shared" si="18"/>
        <v>2080</v>
      </c>
      <c r="B126" s="20">
        <f t="shared" si="19"/>
        <v>34.666666666666664</v>
      </c>
      <c r="C126" s="19">
        <f t="shared" si="20"/>
        <v>0.5777777777777777</v>
      </c>
      <c r="D126" s="20">
        <f t="shared" si="21"/>
        <v>322.58631904516574</v>
      </c>
      <c r="E126" s="8">
        <f t="shared" si="22"/>
        <v>49.58631904516574</v>
      </c>
      <c r="F126" s="7">
        <f t="shared" si="23"/>
        <v>312.99905099141415</v>
      </c>
      <c r="G126" s="20">
        <f t="shared" si="24"/>
        <v>39.99905099141415</v>
      </c>
      <c r="H126" s="31">
        <f t="shared" si="26"/>
        <v>0.0009490085858487873</v>
      </c>
      <c r="I126" s="31">
        <f t="shared" si="28"/>
        <v>31.474504292924394</v>
      </c>
      <c r="J126" s="21">
        <f t="shared" si="27"/>
        <v>1.7557888428189877E-08</v>
      </c>
    </row>
    <row r="127" spans="1:10" ht="15.75" thickBot="1">
      <c r="A127" s="5">
        <f t="shared" si="18"/>
        <v>2100</v>
      </c>
      <c r="B127" s="20">
        <f t="shared" si="19"/>
        <v>35</v>
      </c>
      <c r="C127" s="19">
        <f t="shared" si="20"/>
        <v>0.5833333333333334</v>
      </c>
      <c r="D127" s="20">
        <f t="shared" si="21"/>
        <v>322.85699803313645</v>
      </c>
      <c r="E127" s="8">
        <f t="shared" si="22"/>
        <v>49.85699803313645</v>
      </c>
      <c r="F127" s="7">
        <f t="shared" si="23"/>
        <v>312.99905134257193</v>
      </c>
      <c r="G127" s="20">
        <f t="shared" si="24"/>
        <v>39.99905134257193</v>
      </c>
      <c r="H127" s="31">
        <f t="shared" si="26"/>
        <v>0.0009486574280686</v>
      </c>
      <c r="I127" s="31">
        <f t="shared" si="28"/>
        <v>31.4743287140343</v>
      </c>
      <c r="J127" s="21">
        <f t="shared" si="27"/>
        <v>1.229834674625297E-08</v>
      </c>
    </row>
    <row r="128" spans="1:10" ht="15.75" thickBot="1">
      <c r="A128" s="5">
        <f t="shared" si="18"/>
        <v>2120</v>
      </c>
      <c r="B128" s="20">
        <f t="shared" si="19"/>
        <v>35.333333333333336</v>
      </c>
      <c r="C128" s="19">
        <f t="shared" si="20"/>
        <v>0.5888888888888889</v>
      </c>
      <c r="D128" s="20">
        <f t="shared" si="21"/>
        <v>323.12742272913744</v>
      </c>
      <c r="E128" s="8">
        <f t="shared" si="22"/>
        <v>50.127422729137436</v>
      </c>
      <c r="F128" s="7">
        <f t="shared" si="23"/>
        <v>312.99905158853886</v>
      </c>
      <c r="G128" s="20">
        <f t="shared" si="24"/>
        <v>39.99905158853886</v>
      </c>
      <c r="H128" s="31">
        <f t="shared" si="26"/>
        <v>0.0009484114611382211</v>
      </c>
      <c r="I128" s="31">
        <f t="shared" si="28"/>
        <v>31.47420573056911</v>
      </c>
      <c r="J128" s="21">
        <f t="shared" si="27"/>
        <v>8.614323792166336E-09</v>
      </c>
    </row>
    <row r="129" spans="1:10" ht="15.75" thickBot="1">
      <c r="A129" s="5">
        <f t="shared" si="18"/>
        <v>2140</v>
      </c>
      <c r="B129" s="20">
        <f t="shared" si="19"/>
        <v>35.666666666666664</v>
      </c>
      <c r="C129" s="19">
        <f t="shared" si="20"/>
        <v>0.5944444444444444</v>
      </c>
      <c r="D129" s="20">
        <f t="shared" si="21"/>
        <v>323.3975933720658</v>
      </c>
      <c r="E129" s="8">
        <f t="shared" si="22"/>
        <v>50.397593372065785</v>
      </c>
      <c r="F129" s="7">
        <f t="shared" si="23"/>
        <v>312.99905176082535</v>
      </c>
      <c r="G129" s="20">
        <f t="shared" si="24"/>
        <v>39.99905176082535</v>
      </c>
      <c r="H129" s="31">
        <f t="shared" si="26"/>
        <v>0.0009482391746473695</v>
      </c>
      <c r="I129" s="31">
        <f t="shared" si="28"/>
        <v>31.474119587323685</v>
      </c>
      <c r="J129" s="21">
        <f t="shared" si="27"/>
        <v>6.0338655736655585E-09</v>
      </c>
    </row>
    <row r="130" spans="1:10" ht="15.75" thickBot="1">
      <c r="A130" s="5">
        <f t="shared" si="18"/>
        <v>2160</v>
      </c>
      <c r="B130" s="20">
        <f t="shared" si="19"/>
        <v>36</v>
      </c>
      <c r="C130" s="19">
        <f t="shared" si="20"/>
        <v>0.6</v>
      </c>
      <c r="D130" s="20">
        <f t="shared" si="21"/>
        <v>323.6675102005941</v>
      </c>
      <c r="E130" s="8">
        <f t="shared" si="22"/>
        <v>50.66751020059411</v>
      </c>
      <c r="F130" s="7">
        <f t="shared" si="23"/>
        <v>312.9990518815027</v>
      </c>
      <c r="G130" s="20">
        <f t="shared" si="24"/>
        <v>39.99905188150268</v>
      </c>
      <c r="H130" s="31">
        <f t="shared" si="26"/>
        <v>0.0009481184973196832</v>
      </c>
      <c r="I130" s="31">
        <f t="shared" si="28"/>
        <v>31.47405924865984</v>
      </c>
      <c r="J130" s="21">
        <f t="shared" si="27"/>
        <v>4.226394770388769E-09</v>
      </c>
    </row>
    <row r="131" spans="1:10" ht="15.75" thickBot="1">
      <c r="A131" s="5">
        <f t="shared" si="18"/>
        <v>2180</v>
      </c>
      <c r="B131" s="20">
        <f t="shared" si="19"/>
        <v>36.333333333333336</v>
      </c>
      <c r="C131" s="19">
        <f t="shared" si="20"/>
        <v>0.6055555555555555</v>
      </c>
      <c r="D131" s="20">
        <f t="shared" si="21"/>
        <v>323.9371734531706</v>
      </c>
      <c r="E131" s="8">
        <f t="shared" si="22"/>
        <v>50.9371734531706</v>
      </c>
      <c r="F131" s="7">
        <f t="shared" si="23"/>
        <v>312.99905196603055</v>
      </c>
      <c r="G131" s="20">
        <f t="shared" si="24"/>
        <v>39.99905196603055</v>
      </c>
      <c r="H131" s="31">
        <f t="shared" si="26"/>
        <v>0.0009480339694505346</v>
      </c>
      <c r="I131" s="31">
        <f t="shared" si="28"/>
        <v>31.474016984725267</v>
      </c>
      <c r="J131" s="21">
        <f t="shared" si="27"/>
        <v>2.9603603090692086E-09</v>
      </c>
    </row>
    <row r="132" spans="1:10" ht="15.75" thickBot="1">
      <c r="A132" s="5">
        <f t="shared" si="18"/>
        <v>2200</v>
      </c>
      <c r="B132" s="20">
        <f t="shared" si="19"/>
        <v>36.666666666666664</v>
      </c>
      <c r="C132" s="19">
        <f t="shared" si="20"/>
        <v>0.6111111111111112</v>
      </c>
      <c r="D132" s="20">
        <f t="shared" si="21"/>
        <v>324.20658336801984</v>
      </c>
      <c r="E132" s="8">
        <f t="shared" si="22"/>
        <v>51.206583368019835</v>
      </c>
      <c r="F132" s="7">
        <f t="shared" si="23"/>
        <v>312.99905202523775</v>
      </c>
      <c r="G132" s="20">
        <f t="shared" si="24"/>
        <v>39.999052025237745</v>
      </c>
      <c r="H132" s="31">
        <f t="shared" si="26"/>
        <v>0.0009479747622549439</v>
      </c>
      <c r="I132" s="31">
        <f t="shared" si="28"/>
        <v>31.473987381127472</v>
      </c>
      <c r="J132" s="21">
        <f t="shared" si="27"/>
        <v>2.0735717181106398E-09</v>
      </c>
    </row>
    <row r="133" spans="1:10" ht="15.75" thickBot="1">
      <c r="A133" s="5">
        <f t="shared" si="18"/>
        <v>2220</v>
      </c>
      <c r="B133" s="20">
        <f t="shared" si="19"/>
        <v>37</v>
      </c>
      <c r="C133" s="19">
        <f t="shared" si="20"/>
        <v>0.6166666666666667</v>
      </c>
      <c r="D133" s="20">
        <f t="shared" si="21"/>
        <v>324.47574018314225</v>
      </c>
      <c r="E133" s="8">
        <f t="shared" si="22"/>
        <v>51.47574018314225</v>
      </c>
      <c r="F133" s="7">
        <f t="shared" si="23"/>
        <v>312.99905206670917</v>
      </c>
      <c r="G133" s="20">
        <f t="shared" si="24"/>
        <v>39.99905206670917</v>
      </c>
      <c r="H133" s="31">
        <f t="shared" si="26"/>
        <v>0.0009479332908313154</v>
      </c>
      <c r="I133" s="31">
        <f t="shared" si="28"/>
        <v>31.473966645415658</v>
      </c>
      <c r="J133" s="21">
        <f t="shared" si="27"/>
        <v>1.4524244917667333E-09</v>
      </c>
    </row>
    <row r="134" spans="1:10" ht="15.75" thickBot="1">
      <c r="A134" s="5">
        <f t="shared" si="18"/>
        <v>2240</v>
      </c>
      <c r="B134" s="20">
        <f t="shared" si="19"/>
        <v>37.333333333333336</v>
      </c>
      <c r="C134" s="19">
        <f t="shared" si="20"/>
        <v>0.6222222222222222</v>
      </c>
      <c r="D134" s="20">
        <f t="shared" si="21"/>
        <v>324.7446441363148</v>
      </c>
      <c r="E134" s="8">
        <f t="shared" si="22"/>
        <v>51.744644136314776</v>
      </c>
      <c r="F134" s="7">
        <f t="shared" si="23"/>
        <v>312.99905209575763</v>
      </c>
      <c r="G134" s="20">
        <f t="shared" si="24"/>
        <v>39.999052095757634</v>
      </c>
      <c r="H134" s="31">
        <f t="shared" si="26"/>
        <v>0.0009479042423663486</v>
      </c>
      <c r="I134" s="31">
        <f t="shared" si="28"/>
        <v>31.473952121183174</v>
      </c>
      <c r="J134" s="21">
        <f t="shared" si="27"/>
        <v>1.0173448184639642E-09</v>
      </c>
    </row>
    <row r="135" spans="1:10" ht="15.75" thickBot="1">
      <c r="A135" s="5">
        <f t="shared" si="18"/>
        <v>2260</v>
      </c>
      <c r="B135" s="20">
        <f aca="true" t="shared" si="29" ref="B135:B176">A135/60</f>
        <v>37.666666666666664</v>
      </c>
      <c r="C135" s="19">
        <f aca="true" t="shared" si="30" ref="C135:C176">A135/3600</f>
        <v>0.6277777777777778</v>
      </c>
      <c r="D135" s="20">
        <f aca="true" t="shared" si="31" ref="D135:D176">$B$6+$B$17*$B$4*(1-EXP(-A135/($B$17*$B$9)))</f>
        <v>325.0132954650911</v>
      </c>
      <c r="E135" s="8">
        <f aca="true" t="shared" si="32" ref="E135:E176">D135-273</f>
        <v>52.01329546509112</v>
      </c>
      <c r="F135" s="7">
        <f aca="true" t="shared" si="33" ref="F135:F176">F134+J134*$B$19</f>
        <v>312.9990521161045</v>
      </c>
      <c r="G135" s="20">
        <f aca="true" t="shared" si="34" ref="G135:G176">F135-273</f>
        <v>39.99905211610451</v>
      </c>
      <c r="H135" s="31">
        <f aca="true" t="shared" si="35" ref="H135:H176">$B$8-F135</f>
        <v>0.0009478838954919411</v>
      </c>
      <c r="I135" s="31">
        <f t="shared" si="28"/>
        <v>31.47394194774597</v>
      </c>
      <c r="J135" s="21">
        <f aca="true" t="shared" si="36" ref="J135:J176">(I135-(F135-$B$6)/$B$17)/$B$9</f>
        <v>7.125951016818414E-10</v>
      </c>
    </row>
    <row r="136" spans="1:10" ht="15.75" thickBot="1">
      <c r="A136" s="5">
        <f t="shared" si="18"/>
        <v>2280</v>
      </c>
      <c r="B136" s="20">
        <f t="shared" si="29"/>
        <v>38</v>
      </c>
      <c r="C136" s="19">
        <f t="shared" si="30"/>
        <v>0.6333333333333333</v>
      </c>
      <c r="D136" s="20">
        <f t="shared" si="31"/>
        <v>325.2816944068016</v>
      </c>
      <c r="E136" s="8">
        <f t="shared" si="32"/>
        <v>52.28169440680159</v>
      </c>
      <c r="F136" s="7">
        <f t="shared" si="33"/>
        <v>312.9990521303564</v>
      </c>
      <c r="G136" s="20">
        <f t="shared" si="34"/>
        <v>39.999052130356404</v>
      </c>
      <c r="H136" s="31">
        <f t="shared" si="35"/>
        <v>0.0009478696435962775</v>
      </c>
      <c r="I136" s="31">
        <f t="shared" si="28"/>
        <v>31.47393482179814</v>
      </c>
      <c r="J136" s="21">
        <f t="shared" si="36"/>
        <v>4.991342487173466E-10</v>
      </c>
    </row>
    <row r="137" spans="1:10" ht="15.75" thickBot="1">
      <c r="A137" s="5">
        <f t="shared" si="18"/>
        <v>2300</v>
      </c>
      <c r="B137" s="20">
        <f t="shared" si="29"/>
        <v>38.333333333333336</v>
      </c>
      <c r="C137" s="19">
        <f t="shared" si="30"/>
        <v>0.6388888888888888</v>
      </c>
      <c r="D137" s="20">
        <f t="shared" si="31"/>
        <v>325.5498411985537</v>
      </c>
      <c r="E137" s="8">
        <f t="shared" si="32"/>
        <v>52.54984119855368</v>
      </c>
      <c r="F137" s="7">
        <f t="shared" si="33"/>
        <v>312.9990521403391</v>
      </c>
      <c r="G137" s="20">
        <f t="shared" si="34"/>
        <v>39.999052140339074</v>
      </c>
      <c r="H137" s="31">
        <f t="shared" si="35"/>
        <v>0.0009478596609255874</v>
      </c>
      <c r="I137" s="31">
        <f t="shared" si="28"/>
        <v>31.473929830462794</v>
      </c>
      <c r="J137" s="21">
        <f t="shared" si="36"/>
        <v>3.4961663706893513E-10</v>
      </c>
    </row>
    <row r="138" spans="1:10" ht="15.75" thickBot="1">
      <c r="A138" s="5">
        <f aca="true" t="shared" si="37" ref="A138:A176">A137+$B$19</f>
        <v>2320</v>
      </c>
      <c r="B138" s="20">
        <f t="shared" si="29"/>
        <v>38.666666666666664</v>
      </c>
      <c r="C138" s="19">
        <f t="shared" si="30"/>
        <v>0.6444444444444445</v>
      </c>
      <c r="D138" s="20">
        <f t="shared" si="31"/>
        <v>325.81773607723204</v>
      </c>
      <c r="E138" s="8">
        <f t="shared" si="32"/>
        <v>52.81773607723204</v>
      </c>
      <c r="F138" s="7">
        <f t="shared" si="33"/>
        <v>312.9990521473314</v>
      </c>
      <c r="G138" s="20">
        <f t="shared" si="34"/>
        <v>39.99905214733138</v>
      </c>
      <c r="H138" s="31">
        <f t="shared" si="35"/>
        <v>0.0009478526686166333</v>
      </c>
      <c r="I138" s="31">
        <f t="shared" si="28"/>
        <v>31.473926334308317</v>
      </c>
      <c r="J138" s="21">
        <f t="shared" si="36"/>
        <v>2.4488781581745546E-10</v>
      </c>
    </row>
    <row r="139" spans="1:10" ht="15.75" thickBot="1">
      <c r="A139" s="5">
        <f t="shared" si="37"/>
        <v>2340</v>
      </c>
      <c r="B139" s="20">
        <f t="shared" si="29"/>
        <v>39</v>
      </c>
      <c r="C139" s="19">
        <f t="shared" si="30"/>
        <v>0.65</v>
      </c>
      <c r="D139" s="20">
        <f t="shared" si="31"/>
        <v>326.0853792794989</v>
      </c>
      <c r="E139" s="8">
        <f t="shared" si="32"/>
        <v>53.08537927949891</v>
      </c>
      <c r="F139" s="7">
        <f t="shared" si="33"/>
        <v>312.9990521522291</v>
      </c>
      <c r="G139" s="20">
        <f t="shared" si="34"/>
        <v>39.999052152229126</v>
      </c>
      <c r="H139" s="31">
        <f t="shared" si="35"/>
        <v>0.0009478477708739774</v>
      </c>
      <c r="I139" s="31">
        <f t="shared" si="28"/>
        <v>31.47392388543699</v>
      </c>
      <c r="J139" s="21">
        <f t="shared" si="36"/>
        <v>1.715308148214355E-10</v>
      </c>
    </row>
    <row r="140" spans="1:10" ht="15.75" thickBot="1">
      <c r="A140" s="5">
        <f t="shared" si="37"/>
        <v>2360</v>
      </c>
      <c r="B140" s="20">
        <f t="shared" si="29"/>
        <v>39.333333333333336</v>
      </c>
      <c r="C140" s="19">
        <f t="shared" si="30"/>
        <v>0.6555555555555556</v>
      </c>
      <c r="D140" s="20">
        <f t="shared" si="31"/>
        <v>326.352771041794</v>
      </c>
      <c r="E140" s="8">
        <f t="shared" si="32"/>
        <v>53.35277104179403</v>
      </c>
      <c r="F140" s="7">
        <f t="shared" si="33"/>
        <v>312.99905215565974</v>
      </c>
      <c r="G140" s="20">
        <f t="shared" si="34"/>
        <v>39.99905215565974</v>
      </c>
      <c r="H140" s="31">
        <f t="shared" si="35"/>
        <v>0.0009478443402599623</v>
      </c>
      <c r="I140" s="31">
        <f t="shared" si="28"/>
        <v>31.47392217012998</v>
      </c>
      <c r="J140" s="21">
        <f t="shared" si="36"/>
        <v>1.2014805055728126E-10</v>
      </c>
    </row>
    <row r="141" spans="1:10" ht="15.75" thickBot="1">
      <c r="A141" s="5">
        <f t="shared" si="37"/>
        <v>2380</v>
      </c>
      <c r="B141" s="20">
        <f t="shared" si="29"/>
        <v>39.666666666666664</v>
      </c>
      <c r="C141" s="19">
        <f t="shared" si="30"/>
        <v>0.6611111111111111</v>
      </c>
      <c r="D141" s="20">
        <f t="shared" si="31"/>
        <v>326.6199116003351</v>
      </c>
      <c r="E141" s="8">
        <f t="shared" si="32"/>
        <v>53.619911600335115</v>
      </c>
      <c r="F141" s="7">
        <f t="shared" si="33"/>
        <v>312.9990521580627</v>
      </c>
      <c r="G141" s="20">
        <f t="shared" si="34"/>
        <v>39.99905215806268</v>
      </c>
      <c r="H141" s="31">
        <f t="shared" si="35"/>
        <v>0.0009478419373181168</v>
      </c>
      <c r="I141" s="31">
        <f t="shared" si="28"/>
        <v>31.47392096865906</v>
      </c>
      <c r="J141" s="21">
        <f t="shared" si="36"/>
        <v>8.415746880496879E-11</v>
      </c>
    </row>
    <row r="142" spans="1:10" ht="15.75" thickBot="1">
      <c r="A142" s="5">
        <f t="shared" si="37"/>
        <v>2400</v>
      </c>
      <c r="B142" s="20">
        <f t="shared" si="29"/>
        <v>40</v>
      </c>
      <c r="C142" s="19">
        <f t="shared" si="30"/>
        <v>0.6666666666666666</v>
      </c>
      <c r="D142" s="20">
        <f t="shared" si="31"/>
        <v>326.8868011911179</v>
      </c>
      <c r="E142" s="8">
        <f t="shared" si="32"/>
        <v>53.88680119111791</v>
      </c>
      <c r="F142" s="7">
        <f t="shared" si="33"/>
        <v>312.9990521597458</v>
      </c>
      <c r="G142" s="20">
        <f t="shared" si="34"/>
        <v>39.999052159745816</v>
      </c>
      <c r="H142" s="31">
        <f t="shared" si="35"/>
        <v>0.0009478402541844844</v>
      </c>
      <c r="I142" s="31">
        <f t="shared" si="28"/>
        <v>31.473920127092242</v>
      </c>
      <c r="J142" s="21">
        <f t="shared" si="36"/>
        <v>5.894797046307541E-11</v>
      </c>
    </row>
    <row r="143" spans="1:10" ht="15.75" thickBot="1">
      <c r="A143" s="5">
        <f t="shared" si="37"/>
        <v>2420</v>
      </c>
      <c r="B143" s="20">
        <f t="shared" si="29"/>
        <v>40.333333333333336</v>
      </c>
      <c r="C143" s="19">
        <f t="shared" si="30"/>
        <v>0.6722222222222223</v>
      </c>
      <c r="D143" s="20">
        <f t="shared" si="31"/>
        <v>327.1534400499165</v>
      </c>
      <c r="E143" s="8">
        <f t="shared" si="32"/>
        <v>54.153440049916526</v>
      </c>
      <c r="F143" s="7">
        <f t="shared" si="33"/>
        <v>312.99905216092475</v>
      </c>
      <c r="G143" s="20">
        <f t="shared" si="34"/>
        <v>39.99905216092475</v>
      </c>
      <c r="H143" s="31">
        <f t="shared" si="35"/>
        <v>0.0009478390752519772</v>
      </c>
      <c r="I143" s="31">
        <f t="shared" si="28"/>
        <v>31.47391953762599</v>
      </c>
      <c r="J143" s="21">
        <f t="shared" si="36"/>
        <v>4.1290253586038986E-11</v>
      </c>
    </row>
    <row r="144" spans="1:10" ht="15.75" thickBot="1">
      <c r="A144" s="5">
        <f t="shared" si="37"/>
        <v>2440</v>
      </c>
      <c r="B144" s="20">
        <f t="shared" si="29"/>
        <v>40.666666666666664</v>
      </c>
      <c r="C144" s="19">
        <f t="shared" si="30"/>
        <v>0.6777777777777778</v>
      </c>
      <c r="D144" s="20">
        <f t="shared" si="31"/>
        <v>327.41982841228355</v>
      </c>
      <c r="E144" s="8">
        <f t="shared" si="32"/>
        <v>54.41982841228355</v>
      </c>
      <c r="F144" s="7">
        <f t="shared" si="33"/>
        <v>312.99905216175057</v>
      </c>
      <c r="G144" s="20">
        <f t="shared" si="34"/>
        <v>39.99905216175057</v>
      </c>
      <c r="H144" s="31">
        <f t="shared" si="35"/>
        <v>0.000947838249430788</v>
      </c>
      <c r="I144" s="31">
        <f t="shared" si="28"/>
        <v>31.473919124715394</v>
      </c>
      <c r="J144" s="21">
        <f t="shared" si="36"/>
        <v>2.8921337905111843E-11</v>
      </c>
    </row>
    <row r="145" spans="1:10" ht="15.75" thickBot="1">
      <c r="A145" s="5">
        <f t="shared" si="37"/>
        <v>2460</v>
      </c>
      <c r="B145" s="20">
        <f t="shared" si="29"/>
        <v>41</v>
      </c>
      <c r="C145" s="19">
        <f t="shared" si="30"/>
        <v>0.6833333333333333</v>
      </c>
      <c r="D145" s="20">
        <f t="shared" si="31"/>
        <v>327.68596651355017</v>
      </c>
      <c r="E145" s="8">
        <f t="shared" si="32"/>
        <v>54.68596651355017</v>
      </c>
      <c r="F145" s="7">
        <f t="shared" si="33"/>
        <v>312.999052162329</v>
      </c>
      <c r="G145" s="20">
        <f t="shared" si="34"/>
        <v>39.99905216232901</v>
      </c>
      <c r="H145" s="31">
        <f t="shared" si="35"/>
        <v>0.0009478376709921577</v>
      </c>
      <c r="I145" s="31">
        <f t="shared" si="28"/>
        <v>31.47391883549608</v>
      </c>
      <c r="J145" s="21">
        <f t="shared" si="36"/>
        <v>2.0257648083286753E-11</v>
      </c>
    </row>
    <row r="146" spans="1:10" ht="15.75" thickBot="1">
      <c r="A146" s="5">
        <f t="shared" si="37"/>
        <v>2480</v>
      </c>
      <c r="B146" s="20">
        <f t="shared" si="29"/>
        <v>41.333333333333336</v>
      </c>
      <c r="C146" s="19">
        <f t="shared" si="30"/>
        <v>0.6888888888888889</v>
      </c>
      <c r="D146" s="20">
        <f t="shared" si="31"/>
        <v>327.9518545888266</v>
      </c>
      <c r="E146" s="8">
        <f t="shared" si="32"/>
        <v>54.95185458882662</v>
      </c>
      <c r="F146" s="7">
        <f t="shared" si="33"/>
        <v>312.9990521627342</v>
      </c>
      <c r="G146" s="20">
        <f t="shared" si="34"/>
        <v>39.99905216273419</v>
      </c>
      <c r="H146" s="31">
        <f t="shared" si="35"/>
        <v>0.000947837265812268</v>
      </c>
      <c r="I146" s="31">
        <f t="shared" si="28"/>
        <v>31.473918632906134</v>
      </c>
      <c r="J146" s="21">
        <f t="shared" si="36"/>
        <v>1.4188978600649413E-11</v>
      </c>
    </row>
    <row r="147" spans="1:10" ht="15.75" thickBot="1">
      <c r="A147" s="5">
        <f t="shared" si="37"/>
        <v>2500</v>
      </c>
      <c r="B147" s="20">
        <f t="shared" si="29"/>
        <v>41.666666666666664</v>
      </c>
      <c r="C147" s="19">
        <f t="shared" si="30"/>
        <v>0.6944444444444444</v>
      </c>
      <c r="D147" s="20">
        <f t="shared" si="31"/>
        <v>328.21749287300224</v>
      </c>
      <c r="E147" s="8">
        <f t="shared" si="32"/>
        <v>55.21749287300224</v>
      </c>
      <c r="F147" s="7">
        <f t="shared" si="33"/>
        <v>312.99905216301795</v>
      </c>
      <c r="G147" s="20">
        <f t="shared" si="34"/>
        <v>39.99905216301795</v>
      </c>
      <c r="H147" s="31">
        <f t="shared" si="35"/>
        <v>0.0009478369820499211</v>
      </c>
      <c r="I147" s="31">
        <f t="shared" si="28"/>
        <v>31.47391849102496</v>
      </c>
      <c r="J147" s="21">
        <f t="shared" si="36"/>
        <v>9.93886652651194E-12</v>
      </c>
    </row>
    <row r="148" spans="1:10" ht="15.75" thickBot="1">
      <c r="A148" s="5">
        <f t="shared" si="37"/>
        <v>2520</v>
      </c>
      <c r="B148" s="20">
        <f t="shared" si="29"/>
        <v>42</v>
      </c>
      <c r="C148" s="19">
        <f t="shared" si="30"/>
        <v>0.7</v>
      </c>
      <c r="D148" s="20">
        <f t="shared" si="31"/>
        <v>328.48288160074566</v>
      </c>
      <c r="E148" s="8">
        <f t="shared" si="32"/>
        <v>55.48288160074566</v>
      </c>
      <c r="F148" s="7">
        <f t="shared" si="33"/>
        <v>312.99905216321673</v>
      </c>
      <c r="G148" s="20">
        <f t="shared" si="34"/>
        <v>39.99905216321673</v>
      </c>
      <c r="H148" s="31">
        <f t="shared" si="35"/>
        <v>0.0009478367832684853</v>
      </c>
      <c r="I148" s="31">
        <f t="shared" si="28"/>
        <v>31.473918391634243</v>
      </c>
      <c r="J148" s="21">
        <f t="shared" si="36"/>
        <v>6.961574598624053E-12</v>
      </c>
    </row>
    <row r="149" spans="1:10" ht="15.75" thickBot="1">
      <c r="A149" s="5">
        <f t="shared" si="37"/>
        <v>2540</v>
      </c>
      <c r="B149" s="20">
        <f t="shared" si="29"/>
        <v>42.333333333333336</v>
      </c>
      <c r="C149" s="19">
        <f t="shared" si="30"/>
        <v>0.7055555555555556</v>
      </c>
      <c r="D149" s="20">
        <f t="shared" si="31"/>
        <v>328.74802100650504</v>
      </c>
      <c r="E149" s="8">
        <f t="shared" si="32"/>
        <v>55.74802100650504</v>
      </c>
      <c r="F149" s="7">
        <f t="shared" si="33"/>
        <v>312.99905216335594</v>
      </c>
      <c r="G149" s="20">
        <f t="shared" si="34"/>
        <v>39.99905216335594</v>
      </c>
      <c r="H149" s="31">
        <f t="shared" si="35"/>
        <v>0.0009478366440589525</v>
      </c>
      <c r="I149" s="31">
        <f t="shared" si="28"/>
        <v>31.473918322029476</v>
      </c>
      <c r="J149" s="21">
        <f t="shared" si="36"/>
        <v>4.876533640982809E-12</v>
      </c>
    </row>
    <row r="150" spans="1:10" ht="15.75" thickBot="1">
      <c r="A150" s="5">
        <f t="shared" si="37"/>
        <v>2560</v>
      </c>
      <c r="B150" s="20">
        <f t="shared" si="29"/>
        <v>42.666666666666664</v>
      </c>
      <c r="C150" s="19">
        <f t="shared" si="30"/>
        <v>0.7111111111111111</v>
      </c>
      <c r="D150" s="20">
        <f t="shared" si="31"/>
        <v>329.0129113245083</v>
      </c>
      <c r="E150" s="8">
        <f t="shared" si="32"/>
        <v>56.01291132450831</v>
      </c>
      <c r="F150" s="7">
        <f t="shared" si="33"/>
        <v>312.9990521634535</v>
      </c>
      <c r="G150" s="20">
        <f t="shared" si="34"/>
        <v>39.999052163453484</v>
      </c>
      <c r="H150" s="31">
        <f t="shared" si="35"/>
        <v>0.0009478365465156458</v>
      </c>
      <c r="I150" s="31">
        <f aca="true" t="shared" si="38" ref="I150:I176">IF(($B$8-F150)&gt;1,$B$4,$B$5+$B$4*(ABS(F150-$B$8)))</f>
        <v>31.473918273257823</v>
      </c>
      <c r="J150" s="21">
        <f t="shared" si="36"/>
        <v>3.4155576917496343E-12</v>
      </c>
    </row>
    <row r="151" spans="1:10" ht="15.75" thickBot="1">
      <c r="A151" s="5">
        <f t="shared" si="37"/>
        <v>2580</v>
      </c>
      <c r="B151" s="20">
        <f t="shared" si="29"/>
        <v>43</v>
      </c>
      <c r="C151" s="19">
        <f t="shared" si="30"/>
        <v>0.7166666666666667</v>
      </c>
      <c r="D151" s="20">
        <f t="shared" si="31"/>
        <v>329.27755278876333</v>
      </c>
      <c r="E151" s="8">
        <f t="shared" si="32"/>
        <v>56.27755278876333</v>
      </c>
      <c r="F151" s="7">
        <f t="shared" si="33"/>
        <v>312.9990521635218</v>
      </c>
      <c r="G151" s="20">
        <f t="shared" si="34"/>
        <v>39.99905216352181</v>
      </c>
      <c r="H151" s="31">
        <f t="shared" si="35"/>
        <v>0.0009478364781898563</v>
      </c>
      <c r="I151" s="31">
        <f t="shared" si="38"/>
        <v>31.473918239094928</v>
      </c>
      <c r="J151" s="21">
        <f t="shared" si="36"/>
        <v>2.3921933606381356E-12</v>
      </c>
    </row>
    <row r="152" spans="1:10" ht="15.75" thickBot="1">
      <c r="A152" s="5">
        <f t="shared" si="37"/>
        <v>2600</v>
      </c>
      <c r="B152" s="20">
        <f t="shared" si="29"/>
        <v>43.333333333333336</v>
      </c>
      <c r="C152" s="19">
        <f t="shared" si="30"/>
        <v>0.7222222222222222</v>
      </c>
      <c r="D152" s="20">
        <f t="shared" si="31"/>
        <v>329.5419456330582</v>
      </c>
      <c r="E152" s="8">
        <f t="shared" si="32"/>
        <v>56.54194563305822</v>
      </c>
      <c r="F152" s="7">
        <f t="shared" si="33"/>
        <v>312.9990521635697</v>
      </c>
      <c r="G152" s="20">
        <f t="shared" si="34"/>
        <v>39.99905216356967</v>
      </c>
      <c r="H152" s="31">
        <f t="shared" si="35"/>
        <v>0.0009478364303276976</v>
      </c>
      <c r="I152" s="31">
        <f t="shared" si="38"/>
        <v>31.47391821516385</v>
      </c>
      <c r="J152" s="21">
        <f t="shared" si="36"/>
        <v>1.6753274989617709E-12</v>
      </c>
    </row>
    <row r="153" spans="1:10" ht="15.75" thickBot="1">
      <c r="A153" s="5">
        <f t="shared" si="37"/>
        <v>2620</v>
      </c>
      <c r="B153" s="20">
        <f t="shared" si="29"/>
        <v>43.666666666666664</v>
      </c>
      <c r="C153" s="19">
        <f t="shared" si="30"/>
        <v>0.7277777777777777</v>
      </c>
      <c r="D153" s="20">
        <f t="shared" si="31"/>
        <v>329.80609009096133</v>
      </c>
      <c r="E153" s="8">
        <f t="shared" si="32"/>
        <v>56.806090090961334</v>
      </c>
      <c r="F153" s="7">
        <f t="shared" si="33"/>
        <v>312.99905216360315</v>
      </c>
      <c r="G153" s="20">
        <f t="shared" si="34"/>
        <v>39.99905216360315</v>
      </c>
      <c r="H153" s="31">
        <f t="shared" si="35"/>
        <v>0.0009478363968469239</v>
      </c>
      <c r="I153" s="31">
        <f t="shared" si="38"/>
        <v>31.473918198423462</v>
      </c>
      <c r="J153" s="21">
        <f t="shared" si="36"/>
        <v>1.1738619844169116E-12</v>
      </c>
    </row>
    <row r="154" spans="1:10" ht="15.75" thickBot="1">
      <c r="A154" s="5">
        <f t="shared" si="37"/>
        <v>2640</v>
      </c>
      <c r="B154" s="20">
        <f t="shared" si="29"/>
        <v>44</v>
      </c>
      <c r="C154" s="19">
        <f t="shared" si="30"/>
        <v>0.7333333333333333</v>
      </c>
      <c r="D154" s="20">
        <f t="shared" si="31"/>
        <v>330.0699863958216</v>
      </c>
      <c r="E154" s="8">
        <f t="shared" si="32"/>
        <v>57.069986395821616</v>
      </c>
      <c r="F154" s="7">
        <f t="shared" si="33"/>
        <v>312.99905216362663</v>
      </c>
      <c r="G154" s="20">
        <f t="shared" si="34"/>
        <v>39.99905216362663</v>
      </c>
      <c r="H154" s="31">
        <f t="shared" si="35"/>
        <v>0.0009478363733705919</v>
      </c>
      <c r="I154" s="31">
        <f t="shared" si="38"/>
        <v>31.473918186685296</v>
      </c>
      <c r="J154" s="21">
        <f t="shared" si="36"/>
        <v>8.222401896157083E-13</v>
      </c>
    </row>
    <row r="155" spans="1:10" ht="15.75" thickBot="1">
      <c r="A155" s="5">
        <f t="shared" si="37"/>
        <v>2660</v>
      </c>
      <c r="B155" s="20">
        <f t="shared" si="29"/>
        <v>44.333333333333336</v>
      </c>
      <c r="C155" s="19">
        <f t="shared" si="30"/>
        <v>0.7388888888888889</v>
      </c>
      <c r="D155" s="20">
        <f t="shared" si="31"/>
        <v>330.3336347807689</v>
      </c>
      <c r="E155" s="8">
        <f t="shared" si="32"/>
        <v>57.333634780768875</v>
      </c>
      <c r="F155" s="7">
        <f t="shared" si="33"/>
        <v>312.99905216364306</v>
      </c>
      <c r="G155" s="20">
        <f t="shared" si="34"/>
        <v>39.99905216364306</v>
      </c>
      <c r="H155" s="31">
        <f t="shared" si="35"/>
        <v>0.0009478363569428438</v>
      </c>
      <c r="I155" s="31">
        <f t="shared" si="38"/>
        <v>31.473918178471422</v>
      </c>
      <c r="J155" s="21">
        <f t="shared" si="36"/>
        <v>5.761899424961113E-13</v>
      </c>
    </row>
    <row r="156" spans="1:10" ht="15.75" thickBot="1">
      <c r="A156" s="5">
        <f t="shared" si="37"/>
        <v>2680</v>
      </c>
      <c r="B156" s="20">
        <f t="shared" si="29"/>
        <v>44.666666666666664</v>
      </c>
      <c r="C156" s="19">
        <f t="shared" si="30"/>
        <v>0.7444444444444445</v>
      </c>
      <c r="D156" s="20">
        <f t="shared" si="31"/>
        <v>330.5970354787138</v>
      </c>
      <c r="E156" s="8">
        <f t="shared" si="32"/>
        <v>57.59703547871379</v>
      </c>
      <c r="F156" s="7">
        <f t="shared" si="33"/>
        <v>312.9990521636546</v>
      </c>
      <c r="G156" s="20">
        <f t="shared" si="34"/>
        <v>39.999052163654596</v>
      </c>
      <c r="H156" s="31">
        <f t="shared" si="35"/>
        <v>0.0009478363454036298</v>
      </c>
      <c r="I156" s="31">
        <f t="shared" si="38"/>
        <v>31.473918172701815</v>
      </c>
      <c r="J156" s="21">
        <f t="shared" si="36"/>
        <v>4.033589303728324E-13</v>
      </c>
    </row>
    <row r="157" spans="1:10" ht="15.75" thickBot="1">
      <c r="A157" s="5">
        <f t="shared" si="37"/>
        <v>2700</v>
      </c>
      <c r="B157" s="20">
        <f t="shared" si="29"/>
        <v>45</v>
      </c>
      <c r="C157" s="19">
        <f t="shared" si="30"/>
        <v>0.75</v>
      </c>
      <c r="D157" s="20">
        <f t="shared" si="31"/>
        <v>330.86018872234837</v>
      </c>
      <c r="E157" s="8">
        <f t="shared" si="32"/>
        <v>57.86018872234837</v>
      </c>
      <c r="F157" s="7">
        <f t="shared" si="33"/>
        <v>312.99905216366267</v>
      </c>
      <c r="G157" s="20">
        <f t="shared" si="34"/>
        <v>39.99905216366267</v>
      </c>
      <c r="H157" s="31">
        <f t="shared" si="35"/>
        <v>0.0009478363373318643</v>
      </c>
      <c r="I157" s="31">
        <f t="shared" si="38"/>
        <v>31.473918168665932</v>
      </c>
      <c r="J157" s="21">
        <f t="shared" si="36"/>
        <v>2.824622735634452E-13</v>
      </c>
    </row>
    <row r="158" spans="1:10" ht="15.75" thickBot="1">
      <c r="A158" s="5">
        <f t="shared" si="37"/>
        <v>2720</v>
      </c>
      <c r="B158" s="20">
        <f t="shared" si="29"/>
        <v>45.333333333333336</v>
      </c>
      <c r="C158" s="19">
        <f t="shared" si="30"/>
        <v>0.7555555555555555</v>
      </c>
      <c r="D158" s="20">
        <f t="shared" si="31"/>
        <v>331.1230947441459</v>
      </c>
      <c r="E158" s="8">
        <f t="shared" si="32"/>
        <v>58.123094744145874</v>
      </c>
      <c r="F158" s="7">
        <f t="shared" si="33"/>
        <v>312.9990521636683</v>
      </c>
      <c r="G158" s="20">
        <f t="shared" si="34"/>
        <v>39.999052163668296</v>
      </c>
      <c r="H158" s="31">
        <f t="shared" si="35"/>
        <v>0.0009478363317043659</v>
      </c>
      <c r="I158" s="31">
        <f t="shared" si="38"/>
        <v>31.473918165852183</v>
      </c>
      <c r="J158" s="21">
        <f t="shared" si="36"/>
        <v>1.9817518120763876E-13</v>
      </c>
    </row>
    <row r="159" spans="1:10" ht="15.75" thickBot="1">
      <c r="A159" s="5">
        <f t="shared" si="37"/>
        <v>2740</v>
      </c>
      <c r="B159" s="20">
        <f t="shared" si="29"/>
        <v>45.666666666666664</v>
      </c>
      <c r="C159" s="19">
        <f t="shared" si="30"/>
        <v>0.7611111111111111</v>
      </c>
      <c r="D159" s="20">
        <f t="shared" si="31"/>
        <v>331.3857537763613</v>
      </c>
      <c r="E159" s="8">
        <f t="shared" si="32"/>
        <v>58.3857537763613</v>
      </c>
      <c r="F159" s="7">
        <f t="shared" si="33"/>
        <v>312.9990521636723</v>
      </c>
      <c r="G159" s="20">
        <f t="shared" si="34"/>
        <v>39.999052163672275</v>
      </c>
      <c r="H159" s="31">
        <f t="shared" si="35"/>
        <v>0.0009478363277253266</v>
      </c>
      <c r="I159" s="31">
        <f t="shared" si="38"/>
        <v>31.473918163862663</v>
      </c>
      <c r="J159" s="21">
        <f t="shared" si="36"/>
        <v>1.3857832437443504E-13</v>
      </c>
    </row>
    <row r="160" spans="1:10" ht="15.75" thickBot="1">
      <c r="A160" s="5">
        <f t="shared" si="37"/>
        <v>2760</v>
      </c>
      <c r="B160" s="20">
        <f t="shared" si="29"/>
        <v>46</v>
      </c>
      <c r="C160" s="19">
        <f t="shared" si="30"/>
        <v>0.7666666666666667</v>
      </c>
      <c r="D160" s="20">
        <f t="shared" si="31"/>
        <v>331.64816605103124</v>
      </c>
      <c r="E160" s="8">
        <f t="shared" si="32"/>
        <v>58.64816605103124</v>
      </c>
      <c r="F160" s="7">
        <f t="shared" si="33"/>
        <v>312.99905216367506</v>
      </c>
      <c r="G160" s="20">
        <f t="shared" si="34"/>
        <v>39.99905216367506</v>
      </c>
      <c r="H160" s="31">
        <f t="shared" si="35"/>
        <v>0.000947836324939999</v>
      </c>
      <c r="I160" s="31">
        <f t="shared" si="38"/>
        <v>31.47391816247</v>
      </c>
      <c r="J160" s="21">
        <f t="shared" si="36"/>
        <v>9.686046093769842E-14</v>
      </c>
    </row>
    <row r="161" spans="1:10" ht="15.75" thickBot="1">
      <c r="A161" s="5">
        <f t="shared" si="37"/>
        <v>2780</v>
      </c>
      <c r="B161" s="20">
        <f t="shared" si="29"/>
        <v>46.333333333333336</v>
      </c>
      <c r="C161" s="19">
        <f t="shared" si="30"/>
        <v>0.7722222222222223</v>
      </c>
      <c r="D161" s="20">
        <f t="shared" si="31"/>
        <v>331.9103317999746</v>
      </c>
      <c r="E161" s="8">
        <f t="shared" si="32"/>
        <v>58.910331799974585</v>
      </c>
      <c r="F161" s="7">
        <f t="shared" si="33"/>
        <v>312.999052163677</v>
      </c>
      <c r="G161" s="20">
        <f t="shared" si="34"/>
        <v>39.99905216367699</v>
      </c>
      <c r="H161" s="31">
        <f t="shared" si="35"/>
        <v>0.0009478363230073228</v>
      </c>
      <c r="I161" s="31">
        <f t="shared" si="38"/>
        <v>31.47391816150366</v>
      </c>
      <c r="J161" s="21">
        <f t="shared" si="36"/>
        <v>6.791339800342974E-14</v>
      </c>
    </row>
    <row r="162" spans="1:10" ht="15.75" thickBot="1">
      <c r="A162" s="5">
        <f t="shared" si="37"/>
        <v>2800</v>
      </c>
      <c r="B162" s="20">
        <f t="shared" si="29"/>
        <v>46.666666666666664</v>
      </c>
      <c r="C162" s="19">
        <f t="shared" si="30"/>
        <v>0.7777777777777778</v>
      </c>
      <c r="D162" s="20">
        <f t="shared" si="31"/>
        <v>332.1722512547922</v>
      </c>
      <c r="E162" s="8">
        <f t="shared" si="32"/>
        <v>59.17225125479217</v>
      </c>
      <c r="F162" s="7">
        <f t="shared" si="33"/>
        <v>312.99905216367836</v>
      </c>
      <c r="G162" s="20">
        <f t="shared" si="34"/>
        <v>39.99905216367836</v>
      </c>
      <c r="H162" s="31">
        <f t="shared" si="35"/>
        <v>0.0009478363216430807</v>
      </c>
      <c r="I162" s="31">
        <f t="shared" si="38"/>
        <v>31.47391816082154</v>
      </c>
      <c r="J162" s="21">
        <f t="shared" si="36"/>
        <v>4.74800959816497E-14</v>
      </c>
    </row>
    <row r="163" spans="1:10" ht="15.75" thickBot="1">
      <c r="A163" s="5">
        <f t="shared" si="37"/>
        <v>2820</v>
      </c>
      <c r="B163" s="20">
        <f t="shared" si="29"/>
        <v>47</v>
      </c>
      <c r="C163" s="19">
        <f t="shared" si="30"/>
        <v>0.7833333333333333</v>
      </c>
      <c r="D163" s="20">
        <f t="shared" si="31"/>
        <v>332.43392464686747</v>
      </c>
      <c r="E163" s="8">
        <f t="shared" si="32"/>
        <v>59.43392464686747</v>
      </c>
      <c r="F163" s="7">
        <f t="shared" si="33"/>
        <v>312.9990521636793</v>
      </c>
      <c r="G163" s="20">
        <f t="shared" si="34"/>
        <v>39.99905216367932</v>
      </c>
      <c r="H163" s="31">
        <f t="shared" si="35"/>
        <v>0.0009478363206767426</v>
      </c>
      <c r="I163" s="31">
        <f t="shared" si="38"/>
        <v>31.47391816033837</v>
      </c>
      <c r="J163" s="21">
        <f t="shared" si="36"/>
        <v>3.300656451451536E-14</v>
      </c>
    </row>
    <row r="164" spans="1:10" ht="15.75" thickBot="1">
      <c r="A164" s="5">
        <f t="shared" si="37"/>
        <v>2840</v>
      </c>
      <c r="B164" s="20">
        <f t="shared" si="29"/>
        <v>47.333333333333336</v>
      </c>
      <c r="C164" s="19">
        <f t="shared" si="30"/>
        <v>0.7888888888888889</v>
      </c>
      <c r="D164" s="20">
        <f t="shared" si="31"/>
        <v>332.69535220736645</v>
      </c>
      <c r="E164" s="8">
        <f t="shared" si="32"/>
        <v>59.695352207366454</v>
      </c>
      <c r="F164" s="7">
        <f t="shared" si="33"/>
        <v>312.99905216368</v>
      </c>
      <c r="G164" s="20">
        <f t="shared" si="34"/>
        <v>39.999052163680005</v>
      </c>
      <c r="H164" s="31">
        <f t="shared" si="35"/>
        <v>0.0009478363199946216</v>
      </c>
      <c r="I164" s="31">
        <f t="shared" si="38"/>
        <v>31.47391815999731</v>
      </c>
      <c r="J164" s="21">
        <f t="shared" si="36"/>
        <v>2.2789966548203673E-14</v>
      </c>
    </row>
    <row r="165" spans="1:10" ht="15.75" thickBot="1">
      <c r="A165" s="5">
        <f t="shared" si="37"/>
        <v>2860</v>
      </c>
      <c r="B165" s="20">
        <f t="shared" si="29"/>
        <v>47.666666666666664</v>
      </c>
      <c r="C165" s="19">
        <f t="shared" si="30"/>
        <v>0.7944444444444444</v>
      </c>
      <c r="D165" s="20">
        <f t="shared" si="31"/>
        <v>332.9565341672379</v>
      </c>
      <c r="E165" s="8">
        <f t="shared" si="32"/>
        <v>59.95653416723792</v>
      </c>
      <c r="F165" s="7">
        <f t="shared" si="33"/>
        <v>312.99905216368046</v>
      </c>
      <c r="G165" s="20">
        <f t="shared" si="34"/>
        <v>39.99905216368046</v>
      </c>
      <c r="H165" s="31">
        <f t="shared" si="35"/>
        <v>0.0009478363195398742</v>
      </c>
      <c r="I165" s="31">
        <f t="shared" si="38"/>
        <v>31.473918159769937</v>
      </c>
      <c r="J165" s="21">
        <f t="shared" si="36"/>
        <v>1.5978936600381443E-14</v>
      </c>
    </row>
    <row r="166" spans="1:10" ht="15.75" thickBot="1">
      <c r="A166" s="5">
        <f t="shared" si="37"/>
        <v>2880</v>
      </c>
      <c r="B166" s="20">
        <f t="shared" si="29"/>
        <v>48</v>
      </c>
      <c r="C166" s="19">
        <f t="shared" si="30"/>
        <v>0.8</v>
      </c>
      <c r="D166" s="20">
        <f t="shared" si="31"/>
        <v>333.2174707572138</v>
      </c>
      <c r="E166" s="8">
        <f t="shared" si="32"/>
        <v>60.21747075721379</v>
      </c>
      <c r="F166" s="7">
        <f t="shared" si="33"/>
        <v>312.9990521636808</v>
      </c>
      <c r="G166" s="20">
        <f t="shared" si="34"/>
        <v>39.9990521636808</v>
      </c>
      <c r="H166" s="31">
        <f t="shared" si="35"/>
        <v>0.0009478363191988137</v>
      </c>
      <c r="I166" s="31">
        <f t="shared" si="38"/>
        <v>31.473918159599407</v>
      </c>
      <c r="J166" s="21">
        <f t="shared" si="36"/>
        <v>1.0870637617225599E-14</v>
      </c>
    </row>
    <row r="167" spans="1:10" ht="15.75" thickBot="1">
      <c r="A167" s="5">
        <f t="shared" si="37"/>
        <v>2900</v>
      </c>
      <c r="B167" s="20">
        <f t="shared" si="29"/>
        <v>48.333333333333336</v>
      </c>
      <c r="C167" s="19">
        <f t="shared" si="30"/>
        <v>0.8055555555555556</v>
      </c>
      <c r="D167" s="20">
        <f t="shared" si="31"/>
        <v>333.4781622078091</v>
      </c>
      <c r="E167" s="8">
        <f t="shared" si="32"/>
        <v>60.47816220780908</v>
      </c>
      <c r="F167" s="7">
        <f t="shared" si="33"/>
        <v>312.99905216368103</v>
      </c>
      <c r="G167" s="20">
        <f t="shared" si="34"/>
        <v>39.99905216368103</v>
      </c>
      <c r="H167" s="31">
        <f t="shared" si="35"/>
        <v>0.00094783631897144</v>
      </c>
      <c r="I167" s="31">
        <f t="shared" si="38"/>
        <v>31.47391815948572</v>
      </c>
      <c r="J167" s="21">
        <f t="shared" si="36"/>
        <v>7.465069598736144E-15</v>
      </c>
    </row>
    <row r="168" spans="1:10" ht="15.75" thickBot="1">
      <c r="A168" s="5">
        <f t="shared" si="37"/>
        <v>2920</v>
      </c>
      <c r="B168" s="20">
        <f t="shared" si="29"/>
        <v>48.666666666666664</v>
      </c>
      <c r="C168" s="19">
        <f t="shared" si="30"/>
        <v>0.8111111111111111</v>
      </c>
      <c r="D168" s="20">
        <f t="shared" si="31"/>
        <v>333.73860874932245</v>
      </c>
      <c r="E168" s="8">
        <f t="shared" si="32"/>
        <v>60.73860874932245</v>
      </c>
      <c r="F168" s="7">
        <f t="shared" si="33"/>
        <v>312.9990521636812</v>
      </c>
      <c r="G168" s="20">
        <f t="shared" si="34"/>
        <v>39.9990521636812</v>
      </c>
      <c r="H168" s="31">
        <f t="shared" si="35"/>
        <v>0.0009478363188009098</v>
      </c>
      <c r="I168" s="31">
        <f t="shared" si="38"/>
        <v>31.473918159400455</v>
      </c>
      <c r="J168" s="21">
        <f t="shared" si="36"/>
        <v>4.910867062579884E-15</v>
      </c>
    </row>
    <row r="169" spans="1:10" ht="15.75" thickBot="1">
      <c r="A169" s="5">
        <f t="shared" si="37"/>
        <v>2940</v>
      </c>
      <c r="B169" s="20">
        <f t="shared" si="29"/>
        <v>49</v>
      </c>
      <c r="C169" s="19">
        <f t="shared" si="30"/>
        <v>0.8166666666666667</v>
      </c>
      <c r="D169" s="20">
        <f t="shared" si="31"/>
        <v>333.998810611836</v>
      </c>
      <c r="E169" s="8">
        <f t="shared" si="32"/>
        <v>60.99881061183601</v>
      </c>
      <c r="F169" s="7">
        <f t="shared" si="33"/>
        <v>312.9990521636813</v>
      </c>
      <c r="G169" s="20">
        <f t="shared" si="34"/>
        <v>39.99905216368131</v>
      </c>
      <c r="H169" s="31">
        <f t="shared" si="35"/>
        <v>0.000947836318687223</v>
      </c>
      <c r="I169" s="31">
        <f t="shared" si="38"/>
        <v>31.47391815934361</v>
      </c>
      <c r="J169" s="21">
        <f t="shared" si="36"/>
        <v>3.2081360979134953E-15</v>
      </c>
    </row>
    <row r="170" spans="1:10" ht="15.75" thickBot="1">
      <c r="A170" s="5">
        <f t="shared" si="37"/>
        <v>2960</v>
      </c>
      <c r="B170" s="20">
        <f t="shared" si="29"/>
        <v>49.333333333333336</v>
      </c>
      <c r="C170" s="19">
        <f t="shared" si="30"/>
        <v>0.8222222222222222</v>
      </c>
      <c r="D170" s="20">
        <f t="shared" si="31"/>
        <v>334.2587680252157</v>
      </c>
      <c r="E170" s="8">
        <f t="shared" si="32"/>
        <v>61.258768025215716</v>
      </c>
      <c r="F170" s="7">
        <f t="shared" si="33"/>
        <v>312.99905216368137</v>
      </c>
      <c r="G170" s="20">
        <f t="shared" si="34"/>
        <v>39.99905216368137</v>
      </c>
      <c r="H170" s="31">
        <f t="shared" si="35"/>
        <v>0.0009478363186303795</v>
      </c>
      <c r="I170" s="31">
        <f t="shared" si="38"/>
        <v>31.47391815931519</v>
      </c>
      <c r="J170" s="21">
        <f t="shared" si="36"/>
        <v>2.3567706155803008E-15</v>
      </c>
    </row>
    <row r="171" spans="1:10" ht="15.75" thickBot="1">
      <c r="A171" s="5">
        <f t="shared" si="37"/>
        <v>2980</v>
      </c>
      <c r="B171" s="20">
        <f t="shared" si="29"/>
        <v>49.666666666666664</v>
      </c>
      <c r="C171" s="19">
        <f t="shared" si="30"/>
        <v>0.8277777777777777</v>
      </c>
      <c r="D171" s="20">
        <f t="shared" si="31"/>
        <v>334.5184812191118</v>
      </c>
      <c r="E171" s="8">
        <f t="shared" si="32"/>
        <v>61.51848121911178</v>
      </c>
      <c r="F171" s="7">
        <f t="shared" si="33"/>
        <v>312.9990521636814</v>
      </c>
      <c r="G171" s="20">
        <f t="shared" si="34"/>
        <v>39.99905216368143</v>
      </c>
      <c r="H171" s="31">
        <f t="shared" si="35"/>
        <v>0.0009478363185735361</v>
      </c>
      <c r="I171" s="31">
        <f t="shared" si="38"/>
        <v>31.473918159286768</v>
      </c>
      <c r="J171" s="21">
        <f t="shared" si="36"/>
        <v>1.5054051332471063E-15</v>
      </c>
    </row>
    <row r="172" spans="1:10" ht="15.75" thickBot="1">
      <c r="A172" s="5">
        <f t="shared" si="37"/>
        <v>3000</v>
      </c>
      <c r="B172" s="20">
        <f t="shared" si="29"/>
        <v>50</v>
      </c>
      <c r="C172" s="19">
        <f t="shared" si="30"/>
        <v>0.8333333333333334</v>
      </c>
      <c r="D172" s="20">
        <f t="shared" si="31"/>
        <v>334.77795042295855</v>
      </c>
      <c r="E172" s="8">
        <f t="shared" si="32"/>
        <v>61.777950422958554</v>
      </c>
      <c r="F172" s="7">
        <f t="shared" si="33"/>
        <v>312.9990521636815</v>
      </c>
      <c r="G172" s="20">
        <f t="shared" si="34"/>
        <v>39.99905216368148</v>
      </c>
      <c r="H172" s="31">
        <f t="shared" si="35"/>
        <v>0.0009478363185166927</v>
      </c>
      <c r="I172" s="31">
        <f t="shared" si="38"/>
        <v>31.473918159258346</v>
      </c>
      <c r="J172" s="21">
        <f t="shared" si="36"/>
        <v>6.54039650913912E-16</v>
      </c>
    </row>
    <row r="173" spans="1:10" ht="15.75" thickBot="1">
      <c r="A173" s="5">
        <f t="shared" si="37"/>
        <v>3020</v>
      </c>
      <c r="B173" s="20">
        <f t="shared" si="29"/>
        <v>50.333333333333336</v>
      </c>
      <c r="C173" s="19">
        <f t="shared" si="30"/>
        <v>0.8388888888888889</v>
      </c>
      <c r="D173" s="20">
        <f t="shared" si="31"/>
        <v>335.0371758659747</v>
      </c>
      <c r="E173" s="8">
        <f t="shared" si="32"/>
        <v>62.03717586597469</v>
      </c>
      <c r="F173" s="7">
        <f t="shared" si="33"/>
        <v>312.9990521636815</v>
      </c>
      <c r="G173" s="20">
        <f t="shared" si="34"/>
        <v>39.99905216368148</v>
      </c>
      <c r="H173" s="31">
        <f t="shared" si="35"/>
        <v>0.0009478363185166927</v>
      </c>
      <c r="I173" s="31">
        <f t="shared" si="38"/>
        <v>31.473918159258346</v>
      </c>
      <c r="J173" s="21">
        <f t="shared" si="36"/>
        <v>6.54039650913912E-16</v>
      </c>
    </row>
    <row r="174" spans="1:10" ht="15.75" thickBot="1">
      <c r="A174" s="5">
        <f t="shared" si="37"/>
        <v>3040</v>
      </c>
      <c r="B174" s="20">
        <f t="shared" si="29"/>
        <v>50.666666666666664</v>
      </c>
      <c r="C174" s="19">
        <f t="shared" si="30"/>
        <v>0.8444444444444444</v>
      </c>
      <c r="D174" s="20">
        <f t="shared" si="31"/>
        <v>335.2961577771637</v>
      </c>
      <c r="E174" s="8">
        <f t="shared" si="32"/>
        <v>62.29615777716373</v>
      </c>
      <c r="F174" s="7">
        <f t="shared" si="33"/>
        <v>312.9990521636815</v>
      </c>
      <c r="G174" s="20">
        <f t="shared" si="34"/>
        <v>39.99905216368148</v>
      </c>
      <c r="H174" s="31">
        <f t="shared" si="35"/>
        <v>0.0009478363185166927</v>
      </c>
      <c r="I174" s="31">
        <f t="shared" si="38"/>
        <v>31.473918159258346</v>
      </c>
      <c r="J174" s="21">
        <f t="shared" si="36"/>
        <v>6.54039650913912E-16</v>
      </c>
    </row>
    <row r="175" spans="1:10" ht="15.75" thickBot="1">
      <c r="A175" s="5">
        <f t="shared" si="37"/>
        <v>3060</v>
      </c>
      <c r="B175" s="20">
        <f t="shared" si="29"/>
        <v>51</v>
      </c>
      <c r="C175" s="19">
        <f t="shared" si="30"/>
        <v>0.85</v>
      </c>
      <c r="D175" s="20">
        <f t="shared" si="31"/>
        <v>335.55489638531395</v>
      </c>
      <c r="E175" s="8">
        <f t="shared" si="32"/>
        <v>62.55489638531395</v>
      </c>
      <c r="F175" s="7">
        <f t="shared" si="33"/>
        <v>312.9990521636815</v>
      </c>
      <c r="G175" s="20">
        <f t="shared" si="34"/>
        <v>39.99905216368148</v>
      </c>
      <c r="H175" s="31">
        <f t="shared" si="35"/>
        <v>0.0009478363185166927</v>
      </c>
      <c r="I175" s="31">
        <f t="shared" si="38"/>
        <v>31.473918159258346</v>
      </c>
      <c r="J175" s="21">
        <f t="shared" si="36"/>
        <v>6.54039650913912E-16</v>
      </c>
    </row>
    <row r="176" spans="1:10" ht="15.75" thickBot="1">
      <c r="A176" s="5">
        <f t="shared" si="37"/>
        <v>3080</v>
      </c>
      <c r="B176" s="20">
        <f t="shared" si="29"/>
        <v>51.333333333333336</v>
      </c>
      <c r="C176" s="19">
        <f t="shared" si="30"/>
        <v>0.8555555555555555</v>
      </c>
      <c r="D176" s="20">
        <f t="shared" si="31"/>
        <v>335.8133919189987</v>
      </c>
      <c r="E176" s="8">
        <f t="shared" si="32"/>
        <v>62.81339191899872</v>
      </c>
      <c r="F176" s="7">
        <f t="shared" si="33"/>
        <v>312.9990521636815</v>
      </c>
      <c r="G176" s="20">
        <f t="shared" si="34"/>
        <v>39.99905216368148</v>
      </c>
      <c r="H176" s="31">
        <f t="shared" si="35"/>
        <v>0.0009478363185166927</v>
      </c>
      <c r="I176" s="31">
        <f t="shared" si="38"/>
        <v>31.473918159258346</v>
      </c>
      <c r="J176" s="21">
        <f t="shared" si="36"/>
        <v>6.54039650913912E-16</v>
      </c>
    </row>
  </sheetData>
  <sheetProtection/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F60" sqref="F60"/>
    </sheetView>
  </sheetViews>
  <sheetFormatPr defaultColWidth="9.140625" defaultRowHeight="15"/>
  <cols>
    <col min="2" max="2" width="7.421875" style="0" customWidth="1"/>
    <col min="3" max="3" width="5.00390625" style="0" customWidth="1"/>
    <col min="5" max="5" width="7.140625" style="0" customWidth="1"/>
    <col min="6" max="7" width="7.7109375" style="0" customWidth="1"/>
    <col min="8" max="8" width="6.8515625" style="0" customWidth="1"/>
  </cols>
  <sheetData>
    <row r="1" spans="1:3" ht="15">
      <c r="A1" s="1" t="s">
        <v>42</v>
      </c>
      <c r="B1" s="1"/>
      <c r="C1" s="1"/>
    </row>
    <row r="3" spans="1:5" ht="15">
      <c r="A3" t="s">
        <v>17</v>
      </c>
      <c r="B3">
        <v>4186</v>
      </c>
      <c r="C3" t="s">
        <v>52</v>
      </c>
      <c r="E3" s="1" t="s">
        <v>33</v>
      </c>
    </row>
    <row r="4" spans="1:5" ht="15">
      <c r="A4" t="s">
        <v>9</v>
      </c>
      <c r="B4">
        <v>25</v>
      </c>
      <c r="C4" t="s">
        <v>53</v>
      </c>
      <c r="E4" t="s">
        <v>31</v>
      </c>
    </row>
    <row r="5" spans="1:5" ht="15">
      <c r="A5" t="s">
        <v>30</v>
      </c>
      <c r="B5">
        <v>293</v>
      </c>
      <c r="C5" t="s">
        <v>8</v>
      </c>
      <c r="E5" t="s">
        <v>32</v>
      </c>
    </row>
    <row r="6" spans="1:5" ht="15">
      <c r="A6" t="s">
        <v>47</v>
      </c>
      <c r="B6">
        <f>273+15</f>
        <v>288</v>
      </c>
      <c r="C6" t="s">
        <v>8</v>
      </c>
      <c r="E6" t="s">
        <v>34</v>
      </c>
    </row>
    <row r="7" ht="15">
      <c r="M7" t="s">
        <v>49</v>
      </c>
    </row>
    <row r="8" spans="1:5" ht="15">
      <c r="A8" t="s">
        <v>16</v>
      </c>
      <c r="B8">
        <f>B13*B3</f>
        <v>4186.000000000001</v>
      </c>
      <c r="E8" t="s">
        <v>45</v>
      </c>
    </row>
    <row r="9" spans="1:3" ht="15">
      <c r="A9" t="s">
        <v>50</v>
      </c>
      <c r="B9">
        <v>0.1</v>
      </c>
      <c r="C9" t="s">
        <v>4</v>
      </c>
    </row>
    <row r="10" spans="1:5" ht="15">
      <c r="A10" t="s">
        <v>51</v>
      </c>
      <c r="B10">
        <v>0.1</v>
      </c>
      <c r="C10" t="s">
        <v>4</v>
      </c>
      <c r="E10" t="s">
        <v>44</v>
      </c>
    </row>
    <row r="11" spans="1:11" ht="15">
      <c r="A11" t="s">
        <v>1</v>
      </c>
      <c r="B11">
        <f>4*B9*B10+2*B9*B9</f>
        <v>0.06000000000000001</v>
      </c>
      <c r="C11" t="s">
        <v>5</v>
      </c>
      <c r="E11" t="s">
        <v>43</v>
      </c>
      <c r="K11" t="s">
        <v>64</v>
      </c>
    </row>
    <row r="12" spans="1:13" ht="15">
      <c r="A12" t="s">
        <v>6</v>
      </c>
      <c r="B12">
        <f>B9*B9*B10</f>
        <v>0.0010000000000000002</v>
      </c>
      <c r="C12" t="s">
        <v>7</v>
      </c>
      <c r="K12" t="s">
        <v>63</v>
      </c>
      <c r="L12">
        <f>(1*4186*10)/B4</f>
        <v>1674.4</v>
      </c>
      <c r="M12" t="s">
        <v>65</v>
      </c>
    </row>
    <row r="13" spans="1:11" ht="15">
      <c r="A13" t="s">
        <v>4</v>
      </c>
      <c r="B13">
        <f>1000*B12</f>
        <v>1.0000000000000002</v>
      </c>
      <c r="C13" t="s">
        <v>8</v>
      </c>
      <c r="K13" t="s">
        <v>69</v>
      </c>
    </row>
    <row r="14" spans="1:3" ht="15">
      <c r="A14" t="s">
        <v>66</v>
      </c>
      <c r="B14">
        <v>0.02</v>
      </c>
      <c r="C14" t="s">
        <v>4</v>
      </c>
    </row>
    <row r="15" spans="1:3" ht="15">
      <c r="A15" t="s">
        <v>67</v>
      </c>
      <c r="B15">
        <v>0.04</v>
      </c>
      <c r="C15" t="s">
        <v>68</v>
      </c>
    </row>
    <row r="16" spans="1:7" ht="15">
      <c r="A16" t="s">
        <v>29</v>
      </c>
      <c r="B16">
        <f>B14/(B11*B15)+1/(B11*20)</f>
        <v>9.166666666666664</v>
      </c>
      <c r="C16" t="s">
        <v>54</v>
      </c>
      <c r="D16" t="s">
        <v>58</v>
      </c>
      <c r="E16">
        <f>1/(B16*B11)</f>
        <v>1.8181818181818183</v>
      </c>
      <c r="G16" t="s">
        <v>62</v>
      </c>
    </row>
    <row r="17" ht="15">
      <c r="G17" t="s">
        <v>56</v>
      </c>
    </row>
    <row r="18" spans="1:7" ht="15">
      <c r="A18" t="s">
        <v>11</v>
      </c>
      <c r="B18">
        <v>90</v>
      </c>
      <c r="C18" t="s">
        <v>55</v>
      </c>
      <c r="G18" t="s">
        <v>57</v>
      </c>
    </row>
    <row r="19" ht="15.75" thickBot="1"/>
    <row r="20" spans="1:8" ht="15">
      <c r="A20" s="2" t="s">
        <v>27</v>
      </c>
      <c r="B20" s="16" t="s">
        <v>48</v>
      </c>
      <c r="C20" s="16" t="s">
        <v>46</v>
      </c>
      <c r="D20" s="16" t="s">
        <v>12</v>
      </c>
      <c r="E20" s="3" t="s">
        <v>13</v>
      </c>
      <c r="F20" s="2" t="s">
        <v>20</v>
      </c>
      <c r="G20" s="16"/>
      <c r="H20" s="3" t="s">
        <v>41</v>
      </c>
    </row>
    <row r="21" spans="1:8" ht="15">
      <c r="A21" s="4">
        <v>0</v>
      </c>
      <c r="B21" s="10">
        <f>A21/60</f>
        <v>0</v>
      </c>
      <c r="C21" s="10">
        <f>A21/3600</f>
        <v>0</v>
      </c>
      <c r="D21" s="11">
        <f>$B$5+$B$4*(1-EXP(-A21/($B$16*$B$8)))</f>
        <v>293</v>
      </c>
      <c r="E21" s="6">
        <f>D21-273</f>
        <v>20</v>
      </c>
      <c r="F21" s="7">
        <v>293</v>
      </c>
      <c r="G21" s="11">
        <f>F21-273</f>
        <v>20</v>
      </c>
      <c r="H21" s="21">
        <f aca="true" t="shared" si="0" ref="H21:H42">($B$4-(F21-$B$5)/$B$16)/$B$8</f>
        <v>0.005972288580984232</v>
      </c>
    </row>
    <row r="22" spans="1:8" ht="15">
      <c r="A22" s="4">
        <f>B18</f>
        <v>90</v>
      </c>
      <c r="B22" s="10">
        <f aca="true" t="shared" si="1" ref="B22:B42">A22/60</f>
        <v>1.5</v>
      </c>
      <c r="C22" s="10">
        <f aca="true" t="shared" si="2" ref="C22:C42">A22/3600</f>
        <v>0.025</v>
      </c>
      <c r="D22" s="11">
        <f aca="true" t="shared" si="3" ref="D22:D42">$B$5+$B$16*$B$4*(1-EXP(-A22/($B$16*$B$8)))</f>
        <v>293.53687610991125</v>
      </c>
      <c r="E22" s="6">
        <f aca="true" t="shared" si="4" ref="E22:E42">D22-273</f>
        <v>20.536876109911248</v>
      </c>
      <c r="F22" s="7">
        <f>F21+H21*$B$18</f>
        <v>293.53750597228856</v>
      </c>
      <c r="G22" s="11">
        <f aca="true" t="shared" si="5" ref="G22:G42">F22-273</f>
        <v>20.537505972288557</v>
      </c>
      <c r="H22" s="21">
        <f t="shared" si="0"/>
        <v>0.005958280693942007</v>
      </c>
    </row>
    <row r="23" spans="1:8" ht="15">
      <c r="A23" s="4">
        <f aca="true" t="shared" si="6" ref="A23:A42">A22+$B$18</f>
        <v>180</v>
      </c>
      <c r="B23" s="10">
        <f t="shared" si="1"/>
        <v>3</v>
      </c>
      <c r="C23" s="10">
        <f t="shared" si="2"/>
        <v>0.05</v>
      </c>
      <c r="D23" s="11">
        <f t="shared" si="3"/>
        <v>294.0724944629175</v>
      </c>
      <c r="E23" s="6">
        <f t="shared" si="4"/>
        <v>21.07249446291752</v>
      </c>
      <c r="F23" s="7">
        <f aca="true" t="shared" si="7" ref="F23:F60">F22+H22*$B$18</f>
        <v>294.0737512347433</v>
      </c>
      <c r="G23" s="11">
        <f t="shared" si="5"/>
        <v>21.073751234743327</v>
      </c>
      <c r="H23" s="21">
        <f t="shared" si="0"/>
        <v>0.0059443056621271756</v>
      </c>
    </row>
    <row r="24" spans="1:8" ht="15">
      <c r="A24" s="4">
        <f t="shared" si="6"/>
        <v>270</v>
      </c>
      <c r="B24" s="10">
        <f t="shared" si="1"/>
        <v>4.5</v>
      </c>
      <c r="C24" s="10">
        <f t="shared" si="2"/>
        <v>0.075</v>
      </c>
      <c r="D24" s="11">
        <f t="shared" si="3"/>
        <v>294.6068580056063</v>
      </c>
      <c r="E24" s="6">
        <f t="shared" si="4"/>
        <v>21.606858005606284</v>
      </c>
      <c r="F24" s="7">
        <f t="shared" si="7"/>
        <v>294.6087387443348</v>
      </c>
      <c r="G24" s="11">
        <f t="shared" si="5"/>
        <v>21.6087387443348</v>
      </c>
      <c r="H24" s="21">
        <f t="shared" si="0"/>
        <v>0.005930363408478439</v>
      </c>
    </row>
    <row r="25" spans="1:8" ht="15">
      <c r="A25" s="4">
        <f t="shared" si="6"/>
        <v>360</v>
      </c>
      <c r="B25" s="10">
        <f t="shared" si="1"/>
        <v>6</v>
      </c>
      <c r="C25" s="10">
        <f t="shared" si="2"/>
        <v>0.1</v>
      </c>
      <c r="D25" s="11">
        <f t="shared" si="3"/>
        <v>295.13996967766195</v>
      </c>
      <c r="E25" s="6">
        <f t="shared" si="4"/>
        <v>22.139969677661952</v>
      </c>
      <c r="F25" s="7">
        <f t="shared" si="7"/>
        <v>295.14247145109783</v>
      </c>
      <c r="G25" s="11">
        <f t="shared" si="5"/>
        <v>22.142471451097833</v>
      </c>
      <c r="H25" s="21">
        <f t="shared" si="0"/>
        <v>0.005916453856115245</v>
      </c>
    </row>
    <row r="26" spans="1:8" ht="15">
      <c r="A26" s="4">
        <f t="shared" si="6"/>
        <v>450</v>
      </c>
      <c r="B26" s="10">
        <f t="shared" si="1"/>
        <v>7.5</v>
      </c>
      <c r="C26" s="10">
        <f t="shared" si="2"/>
        <v>0.125</v>
      </c>
      <c r="D26" s="11">
        <f t="shared" si="3"/>
        <v>295.6718324118821</v>
      </c>
      <c r="E26" s="6">
        <f t="shared" si="4"/>
        <v>22.67183241188212</v>
      </c>
      <c r="F26" s="7">
        <f t="shared" si="7"/>
        <v>295.6749522981482</v>
      </c>
      <c r="G26" s="11">
        <f t="shared" si="5"/>
        <v>22.674952298148185</v>
      </c>
      <c r="H26" s="21">
        <f t="shared" si="0"/>
        <v>0.005902576928337361</v>
      </c>
    </row>
    <row r="27" spans="1:8" ht="15">
      <c r="A27" s="4">
        <f t="shared" si="6"/>
        <v>540</v>
      </c>
      <c r="B27" s="10">
        <f t="shared" si="1"/>
        <v>9</v>
      </c>
      <c r="C27" s="10">
        <f t="shared" si="2"/>
        <v>0.15</v>
      </c>
      <c r="D27" s="11">
        <f t="shared" si="3"/>
        <v>296.20244913419356</v>
      </c>
      <c r="E27" s="6">
        <f t="shared" si="4"/>
        <v>23.202449134193557</v>
      </c>
      <c r="F27" s="7">
        <f t="shared" si="7"/>
        <v>296.20618422169855</v>
      </c>
      <c r="G27" s="11">
        <f t="shared" si="5"/>
        <v>23.20618422169855</v>
      </c>
      <c r="H27" s="21">
        <f t="shared" si="0"/>
        <v>0.005888732548624456</v>
      </c>
    </row>
    <row r="28" spans="1:8" ht="15">
      <c r="A28" s="4">
        <f t="shared" si="6"/>
        <v>630</v>
      </c>
      <c r="B28" s="10">
        <f t="shared" si="1"/>
        <v>10.5</v>
      </c>
      <c r="C28" s="10">
        <f t="shared" si="2"/>
        <v>0.175</v>
      </c>
      <c r="D28" s="11">
        <f t="shared" si="3"/>
        <v>296.7318227636684</v>
      </c>
      <c r="E28" s="6">
        <f t="shared" si="4"/>
        <v>23.73182276366839</v>
      </c>
      <c r="F28" s="7">
        <f t="shared" si="7"/>
        <v>296.73617015107476</v>
      </c>
      <c r="G28" s="11">
        <f t="shared" si="5"/>
        <v>23.73617015107476</v>
      </c>
      <c r="H28" s="21">
        <f t="shared" si="0"/>
        <v>0.0058749206406356735</v>
      </c>
    </row>
    <row r="29" spans="1:8" ht="15">
      <c r="A29" s="24">
        <f t="shared" si="6"/>
        <v>720</v>
      </c>
      <c r="B29" s="25">
        <f t="shared" si="1"/>
        <v>12</v>
      </c>
      <c r="C29" s="25">
        <f t="shared" si="2"/>
        <v>0.2</v>
      </c>
      <c r="D29" s="26">
        <f t="shared" si="3"/>
        <v>297.25995621254003</v>
      </c>
      <c r="E29" s="27">
        <f t="shared" si="4"/>
        <v>24.259956212540033</v>
      </c>
      <c r="F29" s="7">
        <f t="shared" si="7"/>
        <v>297.264913008732</v>
      </c>
      <c r="G29" s="26">
        <f t="shared" si="5"/>
        <v>24.26491300873198</v>
      </c>
      <c r="H29" s="28">
        <f t="shared" si="0"/>
        <v>0.005861141128209216</v>
      </c>
    </row>
    <row r="30" spans="1:8" ht="15">
      <c r="A30" s="4">
        <f t="shared" si="6"/>
        <v>810</v>
      </c>
      <c r="B30" s="10">
        <f t="shared" si="1"/>
        <v>13.5</v>
      </c>
      <c r="C30" s="10">
        <f t="shared" si="2"/>
        <v>0.225</v>
      </c>
      <c r="D30" s="11">
        <f t="shared" si="3"/>
        <v>297.7868523862195</v>
      </c>
      <c r="E30" s="6">
        <f t="shared" si="4"/>
        <v>24.786852386219493</v>
      </c>
      <c r="F30" s="7">
        <f t="shared" si="7"/>
        <v>297.7924157102708</v>
      </c>
      <c r="G30" s="11">
        <f t="shared" si="5"/>
        <v>24.792415710270802</v>
      </c>
      <c r="H30" s="21">
        <f t="shared" si="0"/>
        <v>0.00584739393536192</v>
      </c>
    </row>
    <row r="31" spans="1:8" ht="15">
      <c r="A31" s="4">
        <f t="shared" si="6"/>
        <v>900</v>
      </c>
      <c r="B31" s="10">
        <f t="shared" si="1"/>
        <v>15</v>
      </c>
      <c r="C31" s="10">
        <f t="shared" si="2"/>
        <v>0.25</v>
      </c>
      <c r="D31" s="11">
        <f t="shared" si="3"/>
        <v>298.3125141833111</v>
      </c>
      <c r="E31" s="6">
        <f t="shared" si="4"/>
        <v>25.312514183311123</v>
      </c>
      <c r="F31" s="7">
        <f t="shared" si="7"/>
        <v>298.3186811644534</v>
      </c>
      <c r="G31" s="11">
        <f t="shared" si="5"/>
        <v>25.31868116445338</v>
      </c>
      <c r="H31" s="21">
        <f t="shared" si="0"/>
        <v>0.005833678986288839</v>
      </c>
    </row>
    <row r="32" spans="1:8" ht="15">
      <c r="A32" s="4">
        <f t="shared" si="6"/>
        <v>990</v>
      </c>
      <c r="B32" s="10">
        <f t="shared" si="1"/>
        <v>16.5</v>
      </c>
      <c r="C32" s="10">
        <f t="shared" si="2"/>
        <v>0.275</v>
      </c>
      <c r="D32" s="11">
        <f t="shared" si="3"/>
        <v>298.83694449562853</v>
      </c>
      <c r="E32" s="6">
        <f t="shared" si="4"/>
        <v>25.83694449562853</v>
      </c>
      <c r="F32" s="7">
        <f t="shared" si="7"/>
        <v>298.84371227321935</v>
      </c>
      <c r="G32" s="11">
        <f t="shared" si="5"/>
        <v>25.843712273219353</v>
      </c>
      <c r="H32" s="21">
        <f t="shared" si="0"/>
        <v>0.005819996205362827</v>
      </c>
    </row>
    <row r="33" spans="1:8" ht="15">
      <c r="A33" s="4">
        <f t="shared" si="6"/>
        <v>1080</v>
      </c>
      <c r="B33" s="10">
        <f t="shared" si="1"/>
        <v>18</v>
      </c>
      <c r="C33" s="10">
        <f t="shared" si="2"/>
        <v>0.3</v>
      </c>
      <c r="D33" s="11">
        <f t="shared" si="3"/>
        <v>299.3601462082107</v>
      </c>
      <c r="E33" s="6">
        <f t="shared" si="4"/>
        <v>26.360146208210722</v>
      </c>
      <c r="F33" s="7">
        <f t="shared" si="7"/>
        <v>299.367511931702</v>
      </c>
      <c r="G33" s="11">
        <f t="shared" si="5"/>
        <v>26.367511931701983</v>
      </c>
      <c r="H33" s="21">
        <f t="shared" si="0"/>
        <v>0.005806345517134117</v>
      </c>
    </row>
    <row r="34" spans="1:8" ht="15">
      <c r="A34" s="4">
        <f t="shared" si="6"/>
        <v>1170</v>
      </c>
      <c r="B34" s="10">
        <f t="shared" si="1"/>
        <v>19.5</v>
      </c>
      <c r="C34" s="10">
        <f t="shared" si="2"/>
        <v>0.325</v>
      </c>
      <c r="D34" s="11">
        <f t="shared" si="3"/>
        <v>299.8821221993377</v>
      </c>
      <c r="E34" s="6">
        <f t="shared" si="4"/>
        <v>26.882122199337687</v>
      </c>
      <c r="F34" s="7">
        <f t="shared" si="7"/>
        <v>299.8900830282441</v>
      </c>
      <c r="G34" s="11">
        <f t="shared" si="5"/>
        <v>26.890083028244078</v>
      </c>
      <c r="H34" s="21">
        <f t="shared" si="0"/>
        <v>0.0057927268463299104</v>
      </c>
    </row>
    <row r="35" spans="1:8" ht="15">
      <c r="A35" s="24">
        <f t="shared" si="6"/>
        <v>1260</v>
      </c>
      <c r="B35" s="25">
        <f t="shared" si="1"/>
        <v>21</v>
      </c>
      <c r="C35" s="25">
        <f t="shared" si="2"/>
        <v>0.35</v>
      </c>
      <c r="D35" s="26">
        <f t="shared" si="3"/>
        <v>300.4028753405465</v>
      </c>
      <c r="E35" s="27">
        <f t="shared" si="4"/>
        <v>27.402875340546473</v>
      </c>
      <c r="F35" s="7">
        <f t="shared" si="7"/>
        <v>300.4114284444138</v>
      </c>
      <c r="G35" s="26">
        <f t="shared" si="5"/>
        <v>27.411428444413787</v>
      </c>
      <c r="H35" s="28">
        <f t="shared" si="0"/>
        <v>0.005779140117853959</v>
      </c>
    </row>
    <row r="36" spans="1:8" ht="15">
      <c r="A36" s="24">
        <f t="shared" si="6"/>
        <v>1350</v>
      </c>
      <c r="B36" s="25">
        <f t="shared" si="1"/>
        <v>22.5</v>
      </c>
      <c r="C36" s="25">
        <f t="shared" si="2"/>
        <v>0.375</v>
      </c>
      <c r="D36" s="26">
        <f t="shared" si="3"/>
        <v>300.9224084966468</v>
      </c>
      <c r="E36" s="27">
        <f t="shared" si="4"/>
        <v>27.922408496646824</v>
      </c>
      <c r="F36" s="7">
        <f t="shared" si="7"/>
        <v>300.93155105502063</v>
      </c>
      <c r="G36" s="26">
        <f t="shared" si="5"/>
        <v>27.931551055020634</v>
      </c>
      <c r="H36" s="28">
        <f t="shared" si="0"/>
        <v>0.005765585256786152</v>
      </c>
    </row>
    <row r="37" spans="1:8" ht="15">
      <c r="A37" s="4">
        <f t="shared" si="6"/>
        <v>1440</v>
      </c>
      <c r="B37" s="10">
        <f t="shared" si="1"/>
        <v>24</v>
      </c>
      <c r="C37" s="10">
        <f t="shared" si="2"/>
        <v>0.4</v>
      </c>
      <c r="D37" s="11">
        <f t="shared" si="3"/>
        <v>301.4407245257371</v>
      </c>
      <c r="E37" s="6">
        <f t="shared" si="4"/>
        <v>28.440724525737096</v>
      </c>
      <c r="F37" s="7">
        <f t="shared" si="7"/>
        <v>301.4504537281314</v>
      </c>
      <c r="G37" s="11">
        <f t="shared" si="5"/>
        <v>28.45045372813138</v>
      </c>
      <c r="H37" s="21">
        <f t="shared" si="0"/>
        <v>0.005752062188382103</v>
      </c>
    </row>
    <row r="38" spans="1:8" ht="15">
      <c r="A38" s="4">
        <f t="shared" si="6"/>
        <v>1530</v>
      </c>
      <c r="B38" s="10">
        <f t="shared" si="1"/>
        <v>25.5</v>
      </c>
      <c r="C38" s="10">
        <f t="shared" si="2"/>
        <v>0.425</v>
      </c>
      <c r="D38" s="11">
        <f t="shared" si="3"/>
        <v>301.95782627921983</v>
      </c>
      <c r="E38" s="6">
        <f t="shared" si="4"/>
        <v>28.95782627921983</v>
      </c>
      <c r="F38" s="7">
        <f t="shared" si="7"/>
        <v>301.96813932508576</v>
      </c>
      <c r="G38" s="11">
        <f t="shared" si="5"/>
        <v>28.968139325085758</v>
      </c>
      <c r="H38" s="21">
        <f t="shared" si="0"/>
        <v>0.005738570838072732</v>
      </c>
    </row>
    <row r="39" spans="1:8" ht="15">
      <c r="A39" s="4">
        <f t="shared" si="6"/>
        <v>1620</v>
      </c>
      <c r="B39" s="10">
        <f t="shared" si="1"/>
        <v>27</v>
      </c>
      <c r="C39" s="10">
        <f t="shared" si="2"/>
        <v>0.45</v>
      </c>
      <c r="D39" s="11">
        <f t="shared" si="3"/>
        <v>302.4737166018174</v>
      </c>
      <c r="E39" s="6">
        <f t="shared" si="4"/>
        <v>29.473716601817387</v>
      </c>
      <c r="F39" s="7">
        <f t="shared" si="7"/>
        <v>302.4846107005123</v>
      </c>
      <c r="G39" s="11">
        <f t="shared" si="5"/>
        <v>29.48461070051229</v>
      </c>
      <c r="H39" s="21">
        <f t="shared" si="0"/>
        <v>0.0057251111314638664</v>
      </c>
    </row>
    <row r="40" spans="1:8" ht="15">
      <c r="A40" s="17">
        <f t="shared" si="6"/>
        <v>1710</v>
      </c>
      <c r="B40" s="13">
        <f t="shared" si="1"/>
        <v>28.5</v>
      </c>
      <c r="C40" s="13">
        <f t="shared" si="2"/>
        <v>0.475</v>
      </c>
      <c r="D40" s="14">
        <f t="shared" si="3"/>
        <v>302.9883983315879</v>
      </c>
      <c r="E40" s="18">
        <f t="shared" si="4"/>
        <v>29.988398331587916</v>
      </c>
      <c r="F40" s="7">
        <f t="shared" si="7"/>
        <v>302.999870702344</v>
      </c>
      <c r="G40" s="14">
        <f t="shared" si="5"/>
        <v>29.999870702344026</v>
      </c>
      <c r="H40" s="22">
        <f t="shared" si="0"/>
        <v>0.005711682994335819</v>
      </c>
    </row>
    <row r="41" spans="1:8" ht="15">
      <c r="A41" s="4">
        <f t="shared" si="6"/>
        <v>1800</v>
      </c>
      <c r="B41" s="10">
        <f t="shared" si="1"/>
        <v>30</v>
      </c>
      <c r="C41" s="10">
        <f t="shared" si="2"/>
        <v>0.5</v>
      </c>
      <c r="D41" s="11">
        <f t="shared" si="3"/>
        <v>303.5018742999406</v>
      </c>
      <c r="E41" s="6">
        <f t="shared" si="4"/>
        <v>30.501874299940596</v>
      </c>
      <c r="F41" s="7">
        <f t="shared" si="7"/>
        <v>303.5139221718342</v>
      </c>
      <c r="G41" s="11">
        <f t="shared" si="5"/>
        <v>30.513922171834224</v>
      </c>
      <c r="H41" s="21">
        <f t="shared" si="0"/>
        <v>0.005698286352642985</v>
      </c>
    </row>
    <row r="42" spans="1:8" ht="15.75" thickBot="1">
      <c r="A42" s="5">
        <f t="shared" si="6"/>
        <v>1890</v>
      </c>
      <c r="B42" s="19">
        <f t="shared" si="1"/>
        <v>31.5</v>
      </c>
      <c r="C42" s="19">
        <f t="shared" si="2"/>
        <v>0.525</v>
      </c>
      <c r="D42" s="20">
        <f t="shared" si="3"/>
        <v>304.0141473316514</v>
      </c>
      <c r="E42" s="8">
        <f t="shared" si="4"/>
        <v>31.014147331651372</v>
      </c>
      <c r="F42" s="7">
        <f t="shared" si="7"/>
        <v>304.0267679435721</v>
      </c>
      <c r="G42" s="20">
        <f t="shared" si="5"/>
        <v>31.02676794357211</v>
      </c>
      <c r="H42" s="23">
        <f t="shared" si="0"/>
        <v>0.00568492113251343</v>
      </c>
    </row>
    <row r="43" spans="1:8" ht="15.75" thickBot="1">
      <c r="A43" s="5">
        <f aca="true" t="shared" si="8" ref="A43:A58">A42+$B$18</f>
        <v>1980</v>
      </c>
      <c r="B43" s="19">
        <f aca="true" t="shared" si="9" ref="B43:B58">A43/60</f>
        <v>33</v>
      </c>
      <c r="C43" s="19">
        <f aca="true" t="shared" si="10" ref="C43:C58">A43/3600</f>
        <v>0.55</v>
      </c>
      <c r="D43" s="20">
        <f aca="true" t="shared" si="11" ref="D43:D58">$B$5+$B$16*$B$4*(1-EXP(-A43/($B$16*$B$8)))</f>
        <v>304.5252202448787</v>
      </c>
      <c r="E43" s="8">
        <f aca="true" t="shared" si="12" ref="E43:E58">D43-273</f>
        <v>31.52522024487871</v>
      </c>
      <c r="F43" s="7">
        <f t="shared" si="7"/>
        <v>304.53841084549833</v>
      </c>
      <c r="G43" s="20">
        <f aca="true" t="shared" si="13" ref="G43:G58">F43-273</f>
        <v>31.538410845498333</v>
      </c>
      <c r="H43" s="23">
        <f aca="true" t="shared" si="14" ref="H43:H58">($B$4-(F43-$B$5)/$B$16)/$B$8</f>
        <v>0.00567158726024849</v>
      </c>
    </row>
    <row r="44" spans="1:8" ht="15.75" thickBot="1">
      <c r="A44" s="5">
        <f t="shared" si="8"/>
        <v>2070</v>
      </c>
      <c r="B44" s="19">
        <f t="shared" si="9"/>
        <v>34.5</v>
      </c>
      <c r="C44" s="19">
        <f t="shared" si="10"/>
        <v>0.575</v>
      </c>
      <c r="D44" s="20">
        <f t="shared" si="11"/>
        <v>305.03509585117854</v>
      </c>
      <c r="E44" s="8">
        <f t="shared" si="12"/>
        <v>32.03509585117854</v>
      </c>
      <c r="F44" s="7">
        <f t="shared" si="7"/>
        <v>305.0488536989207</v>
      </c>
      <c r="G44" s="20">
        <f t="shared" si="13"/>
        <v>32.04885369892071</v>
      </c>
      <c r="H44" s="23">
        <f t="shared" si="14"/>
        <v>0.005658284662322353</v>
      </c>
    </row>
    <row r="45" spans="1:8" ht="15.75" thickBot="1">
      <c r="A45" s="5">
        <f t="shared" si="8"/>
        <v>2160</v>
      </c>
      <c r="B45" s="19">
        <f t="shared" si="9"/>
        <v>36</v>
      </c>
      <c r="C45" s="19">
        <f t="shared" si="10"/>
        <v>0.6</v>
      </c>
      <c r="D45" s="20">
        <f t="shared" si="11"/>
        <v>305.5437769555204</v>
      </c>
      <c r="E45" s="8">
        <f t="shared" si="12"/>
        <v>32.5437769555204</v>
      </c>
      <c r="F45" s="7">
        <f t="shared" si="7"/>
        <v>305.55809931852974</v>
      </c>
      <c r="G45" s="20">
        <f t="shared" si="13"/>
        <v>32.55809931852974</v>
      </c>
      <c r="H45" s="23">
        <f t="shared" si="14"/>
        <v>0.005645013265381667</v>
      </c>
    </row>
    <row r="46" spans="1:8" ht="15.75" thickBot="1">
      <c r="A46" s="5">
        <f t="shared" si="8"/>
        <v>2250</v>
      </c>
      <c r="B46" s="19">
        <f t="shared" si="9"/>
        <v>37.5</v>
      </c>
      <c r="C46" s="19">
        <f t="shared" si="10"/>
        <v>0.625</v>
      </c>
      <c r="D46" s="20">
        <f t="shared" si="11"/>
        <v>306.0512663563023</v>
      </c>
      <c r="E46" s="8">
        <f t="shared" si="12"/>
        <v>33.05126635630228</v>
      </c>
      <c r="F46" s="7">
        <f t="shared" si="7"/>
        <v>306.0661505124141</v>
      </c>
      <c r="G46" s="20">
        <f t="shared" si="13"/>
        <v>33.06615051241408</v>
      </c>
      <c r="H46" s="23">
        <f t="shared" si="14"/>
        <v>0.005631772996245126</v>
      </c>
    </row>
    <row r="47" spans="1:8" ht="15.75" thickBot="1">
      <c r="A47" s="5">
        <f t="shared" si="8"/>
        <v>2340</v>
      </c>
      <c r="B47" s="19">
        <f t="shared" si="9"/>
        <v>39</v>
      </c>
      <c r="C47" s="19">
        <f t="shared" si="10"/>
        <v>0.65</v>
      </c>
      <c r="D47" s="20">
        <f t="shared" si="11"/>
        <v>306.55756684536647</v>
      </c>
      <c r="E47" s="8">
        <f t="shared" si="12"/>
        <v>33.557566845366466</v>
      </c>
      <c r="F47" s="7">
        <f t="shared" si="7"/>
        <v>306.57301008207617</v>
      </c>
      <c r="G47" s="20">
        <f t="shared" si="13"/>
        <v>33.573010082076166</v>
      </c>
      <c r="H47" s="23">
        <f t="shared" si="14"/>
        <v>0.005618563781903066</v>
      </c>
    </row>
    <row r="48" spans="1:8" ht="15.75" thickBot="1">
      <c r="A48" s="5">
        <f t="shared" si="8"/>
        <v>2430</v>
      </c>
      <c r="B48" s="19">
        <f t="shared" si="9"/>
        <v>40.5</v>
      </c>
      <c r="C48" s="19">
        <f t="shared" si="10"/>
        <v>0.675</v>
      </c>
      <c r="D48" s="20">
        <f t="shared" si="11"/>
        <v>307.06268120801457</v>
      </c>
      <c r="E48" s="8">
        <f t="shared" si="12"/>
        <v>34.06268120801457</v>
      </c>
      <c r="F48" s="7">
        <f t="shared" si="7"/>
        <v>307.07868082244744</v>
      </c>
      <c r="G48" s="20">
        <f t="shared" si="13"/>
        <v>34.07868082244744</v>
      </c>
      <c r="H48" s="23">
        <f t="shared" si="14"/>
        <v>0.005605385549517071</v>
      </c>
    </row>
    <row r="49" spans="1:8" ht="15.75" thickBot="1">
      <c r="A49" s="5">
        <f t="shared" si="8"/>
        <v>2520</v>
      </c>
      <c r="B49" s="19">
        <f t="shared" si="9"/>
        <v>42</v>
      </c>
      <c r="C49" s="19">
        <f t="shared" si="10"/>
        <v>0.7</v>
      </c>
      <c r="D49" s="20">
        <f t="shared" si="11"/>
        <v>307.56661222302307</v>
      </c>
      <c r="E49" s="8">
        <f t="shared" si="12"/>
        <v>34.56661222302307</v>
      </c>
      <c r="F49" s="7">
        <f t="shared" si="7"/>
        <v>307.583165521904</v>
      </c>
      <c r="G49" s="20">
        <f t="shared" si="13"/>
        <v>34.58316552190399</v>
      </c>
      <c r="H49" s="23">
        <f t="shared" si="14"/>
        <v>0.005592238226419562</v>
      </c>
    </row>
    <row r="50" spans="1:8" ht="15.75" thickBot="1">
      <c r="A50" s="5">
        <f t="shared" si="8"/>
        <v>2610</v>
      </c>
      <c r="B50" s="19">
        <f t="shared" si="9"/>
        <v>43.5</v>
      </c>
      <c r="C50" s="19">
        <f t="shared" si="10"/>
        <v>0.725</v>
      </c>
      <c r="D50" s="20">
        <f t="shared" si="11"/>
        <v>308.0693626626585</v>
      </c>
      <c r="E50" s="8">
        <f t="shared" si="12"/>
        <v>35.06936266265848</v>
      </c>
      <c r="F50" s="7">
        <f t="shared" si="7"/>
        <v>308.08646696228175</v>
      </c>
      <c r="G50" s="20">
        <f t="shared" si="13"/>
        <v>35.08646696228175</v>
      </c>
      <c r="H50" s="23">
        <f t="shared" si="14"/>
        <v>0.005579121740113405</v>
      </c>
    </row>
    <row r="51" spans="1:8" ht="15.75" thickBot="1">
      <c r="A51" s="5">
        <f t="shared" si="8"/>
        <v>2700</v>
      </c>
      <c r="B51" s="19">
        <f t="shared" si="9"/>
        <v>45</v>
      </c>
      <c r="C51" s="19">
        <f t="shared" si="10"/>
        <v>0.75</v>
      </c>
      <c r="D51" s="20">
        <f t="shared" si="11"/>
        <v>308.57093529269264</v>
      </c>
      <c r="E51" s="8">
        <f t="shared" si="12"/>
        <v>35.57093529269264</v>
      </c>
      <c r="F51" s="7">
        <f t="shared" si="7"/>
        <v>308.58858791889196</v>
      </c>
      <c r="G51" s="20">
        <f t="shared" si="13"/>
        <v>35.58858791889196</v>
      </c>
      <c r="H51" s="23">
        <f t="shared" si="14"/>
        <v>0.005566036018271502</v>
      </c>
    </row>
    <row r="52" spans="1:8" ht="15.75" thickBot="1">
      <c r="A52" s="5">
        <f t="shared" si="8"/>
        <v>2790</v>
      </c>
      <c r="B52" s="19">
        <f t="shared" si="9"/>
        <v>46.5</v>
      </c>
      <c r="C52" s="19">
        <f t="shared" si="10"/>
        <v>0.775</v>
      </c>
      <c r="D52" s="20">
        <f t="shared" si="11"/>
        <v>309.0713328724179</v>
      </c>
      <c r="E52" s="8">
        <f t="shared" si="12"/>
        <v>36.071332872417884</v>
      </c>
      <c r="F52" s="7">
        <f t="shared" si="7"/>
        <v>309.0895311605364</v>
      </c>
      <c r="G52" s="20">
        <f t="shared" si="13"/>
        <v>36.08953116053641</v>
      </c>
      <c r="H52" s="23">
        <f t="shared" si="14"/>
        <v>0.005552980988736399</v>
      </c>
    </row>
    <row r="53" spans="1:8" ht="15.75" thickBot="1">
      <c r="A53" s="5">
        <f t="shared" si="8"/>
        <v>2880</v>
      </c>
      <c r="B53" s="19">
        <f t="shared" si="9"/>
        <v>48</v>
      </c>
      <c r="C53" s="19">
        <f t="shared" si="10"/>
        <v>0.8</v>
      </c>
      <c r="D53" s="20">
        <f t="shared" si="11"/>
        <v>309.57055815466236</v>
      </c>
      <c r="E53" s="8">
        <f t="shared" si="12"/>
        <v>36.570558154662365</v>
      </c>
      <c r="F53" s="7">
        <f t="shared" si="7"/>
        <v>309.5892994495227</v>
      </c>
      <c r="G53" s="20">
        <f t="shared" si="13"/>
        <v>36.589299449522684</v>
      </c>
      <c r="H53" s="23">
        <f t="shared" si="14"/>
        <v>0.005539956579519887</v>
      </c>
    </row>
    <row r="54" spans="1:8" ht="15.75" thickBot="1">
      <c r="A54" s="5">
        <f t="shared" si="8"/>
        <v>2970</v>
      </c>
      <c r="B54" s="19">
        <f t="shared" si="9"/>
        <v>49.5</v>
      </c>
      <c r="C54" s="19">
        <f t="shared" si="10"/>
        <v>0.825</v>
      </c>
      <c r="D54" s="20">
        <f t="shared" si="11"/>
        <v>310.06861388580506</v>
      </c>
      <c r="E54" s="8">
        <f t="shared" si="12"/>
        <v>37.068613885805064</v>
      </c>
      <c r="F54" s="7">
        <f t="shared" si="7"/>
        <v>310.0878955416795</v>
      </c>
      <c r="G54" s="20">
        <f t="shared" si="13"/>
        <v>37.08789554167947</v>
      </c>
      <c r="H54" s="23">
        <f t="shared" si="14"/>
        <v>0.005526962718802601</v>
      </c>
    </row>
    <row r="55" spans="1:8" ht="15.75" thickBot="1">
      <c r="A55" s="5">
        <f t="shared" si="8"/>
        <v>3060</v>
      </c>
      <c r="B55" s="19">
        <f t="shared" si="9"/>
        <v>51</v>
      </c>
      <c r="C55" s="19">
        <f t="shared" si="10"/>
        <v>0.85</v>
      </c>
      <c r="D55" s="20">
        <f t="shared" si="11"/>
        <v>310.5655028057908</v>
      </c>
      <c r="E55" s="8">
        <f t="shared" si="12"/>
        <v>37.5655028057908</v>
      </c>
      <c r="F55" s="7">
        <f t="shared" si="7"/>
        <v>310.5853221863717</v>
      </c>
      <c r="G55" s="20">
        <f t="shared" si="13"/>
        <v>37.585322186371684</v>
      </c>
      <c r="H55" s="23">
        <f t="shared" si="14"/>
        <v>0.00551399933493363</v>
      </c>
    </row>
    <row r="56" spans="1:8" ht="15.75" thickBot="1">
      <c r="A56" s="5">
        <f t="shared" si="8"/>
        <v>3150</v>
      </c>
      <c r="B56" s="19">
        <f t="shared" si="9"/>
        <v>52.5</v>
      </c>
      <c r="C56" s="19">
        <f t="shared" si="10"/>
        <v>0.875</v>
      </c>
      <c r="D56" s="20">
        <f t="shared" si="11"/>
        <v>311.0612276481457</v>
      </c>
      <c r="E56" s="8">
        <f t="shared" si="12"/>
        <v>38.06122764814569</v>
      </c>
      <c r="F56" s="7">
        <f t="shared" si="7"/>
        <v>311.0815821265157</v>
      </c>
      <c r="G56" s="20">
        <f t="shared" si="13"/>
        <v>38.081582126515684</v>
      </c>
      <c r="H56" s="23">
        <f t="shared" si="14"/>
        <v>0.005501066356430116</v>
      </c>
    </row>
    <row r="57" spans="1:8" ht="15.75" thickBot="1">
      <c r="A57" s="5">
        <f t="shared" si="8"/>
        <v>3240</v>
      </c>
      <c r="B57" s="19">
        <f t="shared" si="9"/>
        <v>54</v>
      </c>
      <c r="C57" s="19">
        <f t="shared" si="10"/>
        <v>0.9</v>
      </c>
      <c r="D57" s="20">
        <f t="shared" si="11"/>
        <v>311.55579113999164</v>
      </c>
      <c r="E57" s="8">
        <f t="shared" si="12"/>
        <v>38.55579113999164</v>
      </c>
      <c r="F57" s="7">
        <f t="shared" si="7"/>
        <v>311.5766780985944</v>
      </c>
      <c r="G57" s="20">
        <f t="shared" si="13"/>
        <v>38.576678098594414</v>
      </c>
      <c r="H57" s="23">
        <f t="shared" si="14"/>
        <v>0.005488163711976864</v>
      </c>
    </row>
    <row r="58" spans="1:8" ht="15.75" thickBot="1">
      <c r="A58" s="5">
        <f t="shared" si="8"/>
        <v>3330</v>
      </c>
      <c r="B58" s="19">
        <f t="shared" si="9"/>
        <v>55.5</v>
      </c>
      <c r="C58" s="19">
        <f t="shared" si="10"/>
        <v>0.925</v>
      </c>
      <c r="D58" s="20">
        <f t="shared" si="11"/>
        <v>312.0491960020619</v>
      </c>
      <c r="E58" s="8">
        <f t="shared" si="12"/>
        <v>39.049196002061876</v>
      </c>
      <c r="F58" s="7">
        <f t="shared" si="7"/>
        <v>312.07061283267234</v>
      </c>
      <c r="G58" s="20">
        <f t="shared" si="13"/>
        <v>39.07061283267234</v>
      </c>
      <c r="H58" s="23">
        <f t="shared" si="14"/>
        <v>0.005475291330425947</v>
      </c>
    </row>
    <row r="59" spans="1:8" ht="15.75" thickBot="1">
      <c r="A59" s="5">
        <f>A58+$B$18</f>
        <v>3420</v>
      </c>
      <c r="B59" s="19">
        <f>A59/60</f>
        <v>57</v>
      </c>
      <c r="C59" s="19">
        <f>A59/3600</f>
        <v>0.95</v>
      </c>
      <c r="D59" s="20">
        <f>$B$5+$B$16*$B$4*(1-EXP(-A59/($B$16*$B$8)))</f>
        <v>312.54144494871554</v>
      </c>
      <c r="E59" s="8">
        <f>D59-273</f>
        <v>39.54144494871554</v>
      </c>
      <c r="F59" s="7">
        <f t="shared" si="7"/>
        <v>312.5633890524107</v>
      </c>
      <c r="G59" s="20">
        <f>F59-273</f>
        <v>39.563389052410685</v>
      </c>
      <c r="H59" s="23">
        <f>($B$4-(F59-$B$5)/$B$16)/$B$8</f>
        <v>0.005462449140796315</v>
      </c>
    </row>
    <row r="60" spans="1:8" ht="15.75" thickBot="1">
      <c r="A60" s="5">
        <f>A59+$B$18</f>
        <v>3510</v>
      </c>
      <c r="B60" s="19">
        <f>A60/60</f>
        <v>58.5</v>
      </c>
      <c r="C60" s="19">
        <f>A60/3600</f>
        <v>0.975</v>
      </c>
      <c r="D60" s="20">
        <f>$B$5+$B$16*$B$4*(1-EXP(-A60/($B$16*$B$8)))</f>
        <v>313.03254068795286</v>
      </c>
      <c r="E60" s="8">
        <f>D60-273</f>
        <v>40.03254068795286</v>
      </c>
      <c r="F60" s="7">
        <f t="shared" si="7"/>
        <v>313.05500947508233</v>
      </c>
      <c r="G60" s="20">
        <f>F60-273</f>
        <v>40.05500947508233</v>
      </c>
      <c r="H60" s="23">
        <f>($B$4-(F60-$B$5)/$B$16)/$B$8</f>
        <v>0.005449637072273404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U65" sqref="U65"/>
    </sheetView>
  </sheetViews>
  <sheetFormatPr defaultColWidth="9.140625" defaultRowHeight="15"/>
  <cols>
    <col min="2" max="2" width="7.421875" style="0" customWidth="1"/>
    <col min="3" max="3" width="5.00390625" style="0" customWidth="1"/>
    <col min="5" max="5" width="7.140625" style="0" customWidth="1"/>
    <col min="6" max="8" width="7.7109375" style="0" customWidth="1"/>
    <col min="9" max="9" width="6.8515625" style="0" customWidth="1"/>
  </cols>
  <sheetData>
    <row r="1" spans="1:3" ht="15">
      <c r="A1" s="1" t="s">
        <v>42</v>
      </c>
      <c r="B1" s="1"/>
      <c r="C1" s="1"/>
    </row>
    <row r="3" spans="1:5" ht="15">
      <c r="A3" t="s">
        <v>17</v>
      </c>
      <c r="B3">
        <v>4186</v>
      </c>
      <c r="C3" t="s">
        <v>52</v>
      </c>
      <c r="E3" s="1" t="s">
        <v>33</v>
      </c>
    </row>
    <row r="4" spans="1:5" ht="15">
      <c r="A4" t="s">
        <v>9</v>
      </c>
      <c r="B4">
        <v>25</v>
      </c>
      <c r="C4" t="s">
        <v>53</v>
      </c>
      <c r="E4" t="s">
        <v>31</v>
      </c>
    </row>
    <row r="5" spans="1:5" ht="15">
      <c r="A5" t="s">
        <v>30</v>
      </c>
      <c r="B5">
        <v>293</v>
      </c>
      <c r="C5" t="s">
        <v>8</v>
      </c>
      <c r="E5" t="s">
        <v>32</v>
      </c>
    </row>
    <row r="6" spans="1:5" ht="15">
      <c r="A6" t="s">
        <v>47</v>
      </c>
      <c r="B6">
        <f>273+15</f>
        <v>288</v>
      </c>
      <c r="C6" t="s">
        <v>8</v>
      </c>
      <c r="E6" t="s">
        <v>34</v>
      </c>
    </row>
    <row r="7" spans="1:14" ht="15">
      <c r="A7" t="s">
        <v>71</v>
      </c>
      <c r="B7">
        <f>B5+20</f>
        <v>313</v>
      </c>
      <c r="N7" t="s">
        <v>49</v>
      </c>
    </row>
    <row r="8" spans="1:5" ht="15">
      <c r="A8" t="s">
        <v>16</v>
      </c>
      <c r="B8">
        <f>B13*B3</f>
        <v>4186.000000000001</v>
      </c>
      <c r="E8" t="s">
        <v>45</v>
      </c>
    </row>
    <row r="9" spans="1:3" ht="15">
      <c r="A9" t="s">
        <v>50</v>
      </c>
      <c r="B9">
        <v>0.1</v>
      </c>
      <c r="C9" t="s">
        <v>4</v>
      </c>
    </row>
    <row r="10" spans="1:5" ht="15">
      <c r="A10" t="s">
        <v>51</v>
      </c>
      <c r="B10">
        <v>0.1</v>
      </c>
      <c r="C10" t="s">
        <v>4</v>
      </c>
      <c r="E10" t="s">
        <v>44</v>
      </c>
    </row>
    <row r="11" spans="1:12" ht="15">
      <c r="A11" t="s">
        <v>1</v>
      </c>
      <c r="B11">
        <f>4*B9*B10+2*B9*B9</f>
        <v>0.06000000000000001</v>
      </c>
      <c r="C11" t="s">
        <v>5</v>
      </c>
      <c r="E11" t="s">
        <v>43</v>
      </c>
      <c r="L11" t="s">
        <v>64</v>
      </c>
    </row>
    <row r="12" spans="1:14" ht="15">
      <c r="A12" t="s">
        <v>6</v>
      </c>
      <c r="B12">
        <f>B9*B9*B10</f>
        <v>0.0010000000000000002</v>
      </c>
      <c r="C12" t="s">
        <v>7</v>
      </c>
      <c r="L12" t="s">
        <v>63</v>
      </c>
      <c r="M12">
        <f>(1*4186*10)/B4</f>
        <v>1674.4</v>
      </c>
      <c r="N12" t="s">
        <v>65</v>
      </c>
    </row>
    <row r="13" spans="1:12" ht="15">
      <c r="A13" t="s">
        <v>4</v>
      </c>
      <c r="B13">
        <f>1000*B12</f>
        <v>1.0000000000000002</v>
      </c>
      <c r="C13" t="s">
        <v>8</v>
      </c>
      <c r="L13" t="s">
        <v>69</v>
      </c>
    </row>
    <row r="14" spans="1:3" ht="15">
      <c r="A14" t="s">
        <v>66</v>
      </c>
      <c r="B14">
        <v>0.02</v>
      </c>
      <c r="C14" t="s">
        <v>4</v>
      </c>
    </row>
    <row r="15" spans="1:3" ht="15">
      <c r="A15" t="s">
        <v>67</v>
      </c>
      <c r="B15">
        <v>0.04</v>
      </c>
      <c r="C15" t="s">
        <v>68</v>
      </c>
    </row>
    <row r="16" spans="1:7" ht="15">
      <c r="A16" t="s">
        <v>29</v>
      </c>
      <c r="B16">
        <f>B14/(B11*B15)+1/(B11*20)</f>
        <v>9.166666666666664</v>
      </c>
      <c r="C16" t="s">
        <v>54</v>
      </c>
      <c r="D16" t="s">
        <v>58</v>
      </c>
      <c r="E16">
        <f>1/(B16*B11)</f>
        <v>1.8181818181818183</v>
      </c>
      <c r="G16" t="s">
        <v>62</v>
      </c>
    </row>
    <row r="17" ht="15">
      <c r="G17" t="s">
        <v>56</v>
      </c>
    </row>
    <row r="18" spans="1:7" ht="15">
      <c r="A18" t="s">
        <v>11</v>
      </c>
      <c r="B18">
        <v>90</v>
      </c>
      <c r="C18" t="s">
        <v>55</v>
      </c>
      <c r="G18" t="s">
        <v>57</v>
      </c>
    </row>
    <row r="19" ht="15.75" thickBot="1"/>
    <row r="20" spans="1:9" ht="15">
      <c r="A20" s="2" t="s">
        <v>27</v>
      </c>
      <c r="B20" s="16" t="s">
        <v>48</v>
      </c>
      <c r="C20" s="16" t="s">
        <v>46</v>
      </c>
      <c r="D20" s="16" t="s">
        <v>12</v>
      </c>
      <c r="E20" s="3" t="s">
        <v>13</v>
      </c>
      <c r="F20" s="2" t="s">
        <v>20</v>
      </c>
      <c r="G20" s="16"/>
      <c r="H20" s="30" t="s">
        <v>9</v>
      </c>
      <c r="I20" s="3" t="s">
        <v>41</v>
      </c>
    </row>
    <row r="21" spans="1:9" ht="15">
      <c r="A21" s="4">
        <v>0</v>
      </c>
      <c r="B21" s="10">
        <f>A21/60</f>
        <v>0</v>
      </c>
      <c r="C21" s="10">
        <f>A21/3600</f>
        <v>0</v>
      </c>
      <c r="D21" s="11">
        <f>$B$5+$B$4*(1-EXP(-A21/($B$16*$B$8)))</f>
        <v>293</v>
      </c>
      <c r="E21" s="6">
        <f>D21-273</f>
        <v>20</v>
      </c>
      <c r="F21" s="7">
        <v>293</v>
      </c>
      <c r="G21" s="11">
        <f>F21-273</f>
        <v>20</v>
      </c>
      <c r="H21" s="31">
        <f>IF($B$7-F21&gt;=5,$B$4,$B$4/2)</f>
        <v>25</v>
      </c>
      <c r="I21" s="21">
        <f>(H21-(F21-$B$5)/$B$16)/$B$8</f>
        <v>0.005972288580984232</v>
      </c>
    </row>
    <row r="22" spans="1:9" ht="15">
      <c r="A22" s="4">
        <f>B18</f>
        <v>90</v>
      </c>
      <c r="B22" s="10">
        <f aca="true" t="shared" si="0" ref="B22:B42">A22/60</f>
        <v>1.5</v>
      </c>
      <c r="C22" s="10">
        <f aca="true" t="shared" si="1" ref="C22:C42">A22/3600</f>
        <v>0.025</v>
      </c>
      <c r="D22" s="11">
        <f aca="true" t="shared" si="2" ref="D22:D42">$B$5+$B$16*$B$4*(1-EXP(-A22/($B$16*$B$8)))</f>
        <v>293.53687610991125</v>
      </c>
      <c r="E22" s="6">
        <f aca="true" t="shared" si="3" ref="E22:E42">D22-273</f>
        <v>20.536876109911248</v>
      </c>
      <c r="F22" s="7">
        <f>F21+I21*$B$18</f>
        <v>293.53750597228856</v>
      </c>
      <c r="G22" s="11">
        <f aca="true" t="shared" si="4" ref="G22:G42">F22-273</f>
        <v>20.537505972288557</v>
      </c>
      <c r="H22" s="31">
        <f aca="true" t="shared" si="5" ref="H22:H42">IF($B$7-F22&gt;=5,$B$4,$B$4/2)</f>
        <v>25</v>
      </c>
      <c r="I22" s="21">
        <f aca="true" t="shared" si="6" ref="I22:I60">(H22-(F22-$B$5)/$B$16)/$B$8</f>
        <v>0.005958280693942007</v>
      </c>
    </row>
    <row r="23" spans="1:9" ht="15">
      <c r="A23" s="4">
        <f aca="true" t="shared" si="7" ref="A23:A42">A22+$B$18</f>
        <v>180</v>
      </c>
      <c r="B23" s="10">
        <f t="shared" si="0"/>
        <v>3</v>
      </c>
      <c r="C23" s="10">
        <f t="shared" si="1"/>
        <v>0.05</v>
      </c>
      <c r="D23" s="11">
        <f t="shared" si="2"/>
        <v>294.0724944629175</v>
      </c>
      <c r="E23" s="6">
        <f t="shared" si="3"/>
        <v>21.07249446291752</v>
      </c>
      <c r="F23" s="7">
        <f aca="true" t="shared" si="8" ref="F23:F60">F22+I22*$B$18</f>
        <v>294.0737512347433</v>
      </c>
      <c r="G23" s="11">
        <f t="shared" si="4"/>
        <v>21.073751234743327</v>
      </c>
      <c r="H23" s="31">
        <f t="shared" si="5"/>
        <v>25</v>
      </c>
      <c r="I23" s="21">
        <f t="shared" si="6"/>
        <v>0.0059443056621271756</v>
      </c>
    </row>
    <row r="24" spans="1:9" ht="15">
      <c r="A24" s="4">
        <f t="shared" si="7"/>
        <v>270</v>
      </c>
      <c r="B24" s="10">
        <f t="shared" si="0"/>
        <v>4.5</v>
      </c>
      <c r="C24" s="10">
        <f t="shared" si="1"/>
        <v>0.075</v>
      </c>
      <c r="D24" s="11">
        <f t="shared" si="2"/>
        <v>294.6068580056063</v>
      </c>
      <c r="E24" s="6">
        <f t="shared" si="3"/>
        <v>21.606858005606284</v>
      </c>
      <c r="F24" s="7">
        <f t="shared" si="8"/>
        <v>294.6087387443348</v>
      </c>
      <c r="G24" s="11">
        <f t="shared" si="4"/>
        <v>21.6087387443348</v>
      </c>
      <c r="H24" s="31">
        <f t="shared" si="5"/>
        <v>25</v>
      </c>
      <c r="I24" s="21">
        <f t="shared" si="6"/>
        <v>0.005930363408478439</v>
      </c>
    </row>
    <row r="25" spans="1:9" ht="15">
      <c r="A25" s="4">
        <f t="shared" si="7"/>
        <v>360</v>
      </c>
      <c r="B25" s="10">
        <f t="shared" si="0"/>
        <v>6</v>
      </c>
      <c r="C25" s="10">
        <f t="shared" si="1"/>
        <v>0.1</v>
      </c>
      <c r="D25" s="11">
        <f t="shared" si="2"/>
        <v>295.13996967766195</v>
      </c>
      <c r="E25" s="6">
        <f t="shared" si="3"/>
        <v>22.139969677661952</v>
      </c>
      <c r="F25" s="7">
        <f t="shared" si="8"/>
        <v>295.14247145109783</v>
      </c>
      <c r="G25" s="11">
        <f t="shared" si="4"/>
        <v>22.142471451097833</v>
      </c>
      <c r="H25" s="31">
        <f t="shared" si="5"/>
        <v>25</v>
      </c>
      <c r="I25" s="21">
        <f t="shared" si="6"/>
        <v>0.005916453856115245</v>
      </c>
    </row>
    <row r="26" spans="1:9" ht="15">
      <c r="A26" s="4">
        <f t="shared" si="7"/>
        <v>450</v>
      </c>
      <c r="B26" s="10">
        <f t="shared" si="0"/>
        <v>7.5</v>
      </c>
      <c r="C26" s="10">
        <f t="shared" si="1"/>
        <v>0.125</v>
      </c>
      <c r="D26" s="11">
        <f t="shared" si="2"/>
        <v>295.6718324118821</v>
      </c>
      <c r="E26" s="6">
        <f t="shared" si="3"/>
        <v>22.67183241188212</v>
      </c>
      <c r="F26" s="7">
        <f t="shared" si="8"/>
        <v>295.6749522981482</v>
      </c>
      <c r="G26" s="11">
        <f t="shared" si="4"/>
        <v>22.674952298148185</v>
      </c>
      <c r="H26" s="31">
        <f t="shared" si="5"/>
        <v>25</v>
      </c>
      <c r="I26" s="21">
        <f t="shared" si="6"/>
        <v>0.005902576928337361</v>
      </c>
    </row>
    <row r="27" spans="1:9" ht="15">
      <c r="A27" s="4">
        <f t="shared" si="7"/>
        <v>540</v>
      </c>
      <c r="B27" s="10">
        <f t="shared" si="0"/>
        <v>9</v>
      </c>
      <c r="C27" s="10">
        <f t="shared" si="1"/>
        <v>0.15</v>
      </c>
      <c r="D27" s="11">
        <f t="shared" si="2"/>
        <v>296.20244913419356</v>
      </c>
      <c r="E27" s="6">
        <f t="shared" si="3"/>
        <v>23.202449134193557</v>
      </c>
      <c r="F27" s="7">
        <f t="shared" si="8"/>
        <v>296.20618422169855</v>
      </c>
      <c r="G27" s="11">
        <f t="shared" si="4"/>
        <v>23.20618422169855</v>
      </c>
      <c r="H27" s="31">
        <f t="shared" si="5"/>
        <v>25</v>
      </c>
      <c r="I27" s="21">
        <f t="shared" si="6"/>
        <v>0.005888732548624456</v>
      </c>
    </row>
    <row r="28" spans="1:9" ht="15">
      <c r="A28" s="4">
        <f t="shared" si="7"/>
        <v>630</v>
      </c>
      <c r="B28" s="10">
        <f t="shared" si="0"/>
        <v>10.5</v>
      </c>
      <c r="C28" s="10">
        <f t="shared" si="1"/>
        <v>0.175</v>
      </c>
      <c r="D28" s="11">
        <f t="shared" si="2"/>
        <v>296.7318227636684</v>
      </c>
      <c r="E28" s="6">
        <f t="shared" si="3"/>
        <v>23.73182276366839</v>
      </c>
      <c r="F28" s="7">
        <f t="shared" si="8"/>
        <v>296.73617015107476</v>
      </c>
      <c r="G28" s="11">
        <f t="shared" si="4"/>
        <v>23.73617015107476</v>
      </c>
      <c r="H28" s="31">
        <f t="shared" si="5"/>
        <v>25</v>
      </c>
      <c r="I28" s="21">
        <f t="shared" si="6"/>
        <v>0.0058749206406356735</v>
      </c>
    </row>
    <row r="29" spans="1:9" ht="15">
      <c r="A29" s="24">
        <f t="shared" si="7"/>
        <v>720</v>
      </c>
      <c r="B29" s="25">
        <f t="shared" si="0"/>
        <v>12</v>
      </c>
      <c r="C29" s="25">
        <f t="shared" si="1"/>
        <v>0.2</v>
      </c>
      <c r="D29" s="26">
        <f t="shared" si="2"/>
        <v>297.25995621254003</v>
      </c>
      <c r="E29" s="27">
        <f t="shared" si="3"/>
        <v>24.259956212540033</v>
      </c>
      <c r="F29" s="7">
        <f t="shared" si="8"/>
        <v>297.264913008732</v>
      </c>
      <c r="G29" s="26">
        <f t="shared" si="4"/>
        <v>24.26491300873198</v>
      </c>
      <c r="H29" s="31">
        <f t="shared" si="5"/>
        <v>25</v>
      </c>
      <c r="I29" s="21">
        <f t="shared" si="6"/>
        <v>0.005861141128209216</v>
      </c>
    </row>
    <row r="30" spans="1:9" ht="15">
      <c r="A30" s="4">
        <f t="shared" si="7"/>
        <v>810</v>
      </c>
      <c r="B30" s="10">
        <f t="shared" si="0"/>
        <v>13.5</v>
      </c>
      <c r="C30" s="10">
        <f t="shared" si="1"/>
        <v>0.225</v>
      </c>
      <c r="D30" s="11">
        <f t="shared" si="2"/>
        <v>297.7868523862195</v>
      </c>
      <c r="E30" s="6">
        <f t="shared" si="3"/>
        <v>24.786852386219493</v>
      </c>
      <c r="F30" s="7">
        <f t="shared" si="8"/>
        <v>297.7924157102708</v>
      </c>
      <c r="G30" s="11">
        <f t="shared" si="4"/>
        <v>24.792415710270802</v>
      </c>
      <c r="H30" s="31">
        <f t="shared" si="5"/>
        <v>25</v>
      </c>
      <c r="I30" s="21">
        <f t="shared" si="6"/>
        <v>0.00584739393536192</v>
      </c>
    </row>
    <row r="31" spans="1:9" ht="15">
      <c r="A31" s="4">
        <f t="shared" si="7"/>
        <v>900</v>
      </c>
      <c r="B31" s="10">
        <f t="shared" si="0"/>
        <v>15</v>
      </c>
      <c r="C31" s="10">
        <f t="shared" si="1"/>
        <v>0.25</v>
      </c>
      <c r="D31" s="11">
        <f t="shared" si="2"/>
        <v>298.3125141833111</v>
      </c>
      <c r="E31" s="6">
        <f t="shared" si="3"/>
        <v>25.312514183311123</v>
      </c>
      <c r="F31" s="7">
        <f t="shared" si="8"/>
        <v>298.3186811644534</v>
      </c>
      <c r="G31" s="11">
        <f t="shared" si="4"/>
        <v>25.31868116445338</v>
      </c>
      <c r="H31" s="31">
        <f t="shared" si="5"/>
        <v>25</v>
      </c>
      <c r="I31" s="21">
        <f t="shared" si="6"/>
        <v>0.005833678986288839</v>
      </c>
    </row>
    <row r="32" spans="1:9" ht="15">
      <c r="A32" s="4">
        <f t="shared" si="7"/>
        <v>990</v>
      </c>
      <c r="B32" s="10">
        <f t="shared" si="0"/>
        <v>16.5</v>
      </c>
      <c r="C32" s="10">
        <f t="shared" si="1"/>
        <v>0.275</v>
      </c>
      <c r="D32" s="11">
        <f t="shared" si="2"/>
        <v>298.83694449562853</v>
      </c>
      <c r="E32" s="6">
        <f t="shared" si="3"/>
        <v>25.83694449562853</v>
      </c>
      <c r="F32" s="7">
        <f t="shared" si="8"/>
        <v>298.84371227321935</v>
      </c>
      <c r="G32" s="11">
        <f t="shared" si="4"/>
        <v>25.843712273219353</v>
      </c>
      <c r="H32" s="31">
        <f t="shared" si="5"/>
        <v>25</v>
      </c>
      <c r="I32" s="21">
        <f t="shared" si="6"/>
        <v>0.005819996205362827</v>
      </c>
    </row>
    <row r="33" spans="1:9" ht="15">
      <c r="A33" s="4">
        <f t="shared" si="7"/>
        <v>1080</v>
      </c>
      <c r="B33" s="10">
        <f t="shared" si="0"/>
        <v>18</v>
      </c>
      <c r="C33" s="10">
        <f t="shared" si="1"/>
        <v>0.3</v>
      </c>
      <c r="D33" s="11">
        <f t="shared" si="2"/>
        <v>299.3601462082107</v>
      </c>
      <c r="E33" s="6">
        <f t="shared" si="3"/>
        <v>26.360146208210722</v>
      </c>
      <c r="F33" s="7">
        <f t="shared" si="8"/>
        <v>299.367511931702</v>
      </c>
      <c r="G33" s="11">
        <f t="shared" si="4"/>
        <v>26.367511931701983</v>
      </c>
      <c r="H33" s="31">
        <f t="shared" si="5"/>
        <v>25</v>
      </c>
      <c r="I33" s="21">
        <f t="shared" si="6"/>
        <v>0.005806345517134117</v>
      </c>
    </row>
    <row r="34" spans="1:9" ht="15">
      <c r="A34" s="4">
        <f t="shared" si="7"/>
        <v>1170</v>
      </c>
      <c r="B34" s="10">
        <f t="shared" si="0"/>
        <v>19.5</v>
      </c>
      <c r="C34" s="10">
        <f t="shared" si="1"/>
        <v>0.325</v>
      </c>
      <c r="D34" s="11">
        <f t="shared" si="2"/>
        <v>299.8821221993377</v>
      </c>
      <c r="E34" s="6">
        <f t="shared" si="3"/>
        <v>26.882122199337687</v>
      </c>
      <c r="F34" s="7">
        <f t="shared" si="8"/>
        <v>299.8900830282441</v>
      </c>
      <c r="G34" s="11">
        <f t="shared" si="4"/>
        <v>26.890083028244078</v>
      </c>
      <c r="H34" s="31">
        <f t="shared" si="5"/>
        <v>25</v>
      </c>
      <c r="I34" s="21">
        <f t="shared" si="6"/>
        <v>0.0057927268463299104</v>
      </c>
    </row>
    <row r="35" spans="1:9" ht="15">
      <c r="A35" s="24">
        <f t="shared" si="7"/>
        <v>1260</v>
      </c>
      <c r="B35" s="25">
        <f t="shared" si="0"/>
        <v>21</v>
      </c>
      <c r="C35" s="25">
        <f t="shared" si="1"/>
        <v>0.35</v>
      </c>
      <c r="D35" s="26">
        <f t="shared" si="2"/>
        <v>300.4028753405465</v>
      </c>
      <c r="E35" s="27">
        <f t="shared" si="3"/>
        <v>27.402875340546473</v>
      </c>
      <c r="F35" s="7">
        <f t="shared" si="8"/>
        <v>300.4114284444138</v>
      </c>
      <c r="G35" s="26">
        <f t="shared" si="4"/>
        <v>27.411428444413787</v>
      </c>
      <c r="H35" s="31">
        <f t="shared" si="5"/>
        <v>25</v>
      </c>
      <c r="I35" s="21">
        <f t="shared" si="6"/>
        <v>0.005779140117853959</v>
      </c>
    </row>
    <row r="36" spans="1:9" ht="15">
      <c r="A36" s="24">
        <f t="shared" si="7"/>
        <v>1350</v>
      </c>
      <c r="B36" s="25">
        <f t="shared" si="0"/>
        <v>22.5</v>
      </c>
      <c r="C36" s="25">
        <f t="shared" si="1"/>
        <v>0.375</v>
      </c>
      <c r="D36" s="26">
        <f t="shared" si="2"/>
        <v>300.9224084966468</v>
      </c>
      <c r="E36" s="27">
        <f t="shared" si="3"/>
        <v>27.922408496646824</v>
      </c>
      <c r="F36" s="7">
        <f t="shared" si="8"/>
        <v>300.93155105502063</v>
      </c>
      <c r="G36" s="26">
        <f t="shared" si="4"/>
        <v>27.931551055020634</v>
      </c>
      <c r="H36" s="31">
        <f t="shared" si="5"/>
        <v>25</v>
      </c>
      <c r="I36" s="21">
        <f t="shared" si="6"/>
        <v>0.005765585256786152</v>
      </c>
    </row>
    <row r="37" spans="1:9" ht="15">
      <c r="A37" s="4">
        <f t="shared" si="7"/>
        <v>1440</v>
      </c>
      <c r="B37" s="10">
        <f t="shared" si="0"/>
        <v>24</v>
      </c>
      <c r="C37" s="10">
        <f t="shared" si="1"/>
        <v>0.4</v>
      </c>
      <c r="D37" s="11">
        <f t="shared" si="2"/>
        <v>301.4407245257371</v>
      </c>
      <c r="E37" s="6">
        <f t="shared" si="3"/>
        <v>28.440724525737096</v>
      </c>
      <c r="F37" s="7">
        <f t="shared" si="8"/>
        <v>301.4504537281314</v>
      </c>
      <c r="G37" s="11">
        <f t="shared" si="4"/>
        <v>28.45045372813138</v>
      </c>
      <c r="H37" s="31">
        <f t="shared" si="5"/>
        <v>25</v>
      </c>
      <c r="I37" s="21">
        <f t="shared" si="6"/>
        <v>0.005752062188382103</v>
      </c>
    </row>
    <row r="38" spans="1:9" ht="15">
      <c r="A38" s="4">
        <f t="shared" si="7"/>
        <v>1530</v>
      </c>
      <c r="B38" s="10">
        <f t="shared" si="0"/>
        <v>25.5</v>
      </c>
      <c r="C38" s="10">
        <f t="shared" si="1"/>
        <v>0.425</v>
      </c>
      <c r="D38" s="11">
        <f t="shared" si="2"/>
        <v>301.95782627921983</v>
      </c>
      <c r="E38" s="6">
        <f t="shared" si="3"/>
        <v>28.95782627921983</v>
      </c>
      <c r="F38" s="7">
        <f t="shared" si="8"/>
        <v>301.96813932508576</v>
      </c>
      <c r="G38" s="11">
        <f t="shared" si="4"/>
        <v>28.968139325085758</v>
      </c>
      <c r="H38" s="31">
        <f t="shared" si="5"/>
        <v>25</v>
      </c>
      <c r="I38" s="21">
        <f t="shared" si="6"/>
        <v>0.005738570838072732</v>
      </c>
    </row>
    <row r="39" spans="1:9" ht="15">
      <c r="A39" s="4">
        <f t="shared" si="7"/>
        <v>1620</v>
      </c>
      <c r="B39" s="10">
        <f t="shared" si="0"/>
        <v>27</v>
      </c>
      <c r="C39" s="10">
        <f t="shared" si="1"/>
        <v>0.45</v>
      </c>
      <c r="D39" s="11">
        <f t="shared" si="2"/>
        <v>302.4737166018174</v>
      </c>
      <c r="E39" s="6">
        <f t="shared" si="3"/>
        <v>29.473716601817387</v>
      </c>
      <c r="F39" s="7">
        <f t="shared" si="8"/>
        <v>302.4846107005123</v>
      </c>
      <c r="G39" s="11">
        <f t="shared" si="4"/>
        <v>29.48461070051229</v>
      </c>
      <c r="H39" s="31">
        <f t="shared" si="5"/>
        <v>25</v>
      </c>
      <c r="I39" s="21">
        <f t="shared" si="6"/>
        <v>0.0057251111314638664</v>
      </c>
    </row>
    <row r="40" spans="1:9" ht="15">
      <c r="A40" s="17">
        <f t="shared" si="7"/>
        <v>1710</v>
      </c>
      <c r="B40" s="13">
        <f t="shared" si="0"/>
        <v>28.5</v>
      </c>
      <c r="C40" s="13">
        <f t="shared" si="1"/>
        <v>0.475</v>
      </c>
      <c r="D40" s="14">
        <f t="shared" si="2"/>
        <v>302.9883983315879</v>
      </c>
      <c r="E40" s="18">
        <f t="shared" si="3"/>
        <v>29.988398331587916</v>
      </c>
      <c r="F40" s="7">
        <f t="shared" si="8"/>
        <v>302.999870702344</v>
      </c>
      <c r="G40" s="14">
        <f t="shared" si="4"/>
        <v>29.999870702344026</v>
      </c>
      <c r="H40" s="31">
        <f t="shared" si="5"/>
        <v>25</v>
      </c>
      <c r="I40" s="21">
        <f t="shared" si="6"/>
        <v>0.005711682994335819</v>
      </c>
    </row>
    <row r="41" spans="1:9" ht="15">
      <c r="A41" s="4">
        <f t="shared" si="7"/>
        <v>1800</v>
      </c>
      <c r="B41" s="10">
        <f t="shared" si="0"/>
        <v>30</v>
      </c>
      <c r="C41" s="10">
        <f t="shared" si="1"/>
        <v>0.5</v>
      </c>
      <c r="D41" s="11">
        <f t="shared" si="2"/>
        <v>303.5018742999406</v>
      </c>
      <c r="E41" s="6">
        <f t="shared" si="3"/>
        <v>30.501874299940596</v>
      </c>
      <c r="F41" s="7">
        <f t="shared" si="8"/>
        <v>303.5139221718342</v>
      </c>
      <c r="G41" s="11">
        <f t="shared" si="4"/>
        <v>30.513922171834224</v>
      </c>
      <c r="H41" s="31">
        <f t="shared" si="5"/>
        <v>25</v>
      </c>
      <c r="I41" s="21">
        <f t="shared" si="6"/>
        <v>0.005698286352642985</v>
      </c>
    </row>
    <row r="42" spans="1:9" ht="15.75" thickBot="1">
      <c r="A42" s="5">
        <f t="shared" si="7"/>
        <v>1890</v>
      </c>
      <c r="B42" s="19">
        <f t="shared" si="0"/>
        <v>31.5</v>
      </c>
      <c r="C42" s="19">
        <f t="shared" si="1"/>
        <v>0.525</v>
      </c>
      <c r="D42" s="20">
        <f t="shared" si="2"/>
        <v>304.0141473316514</v>
      </c>
      <c r="E42" s="8">
        <f t="shared" si="3"/>
        <v>31.014147331651372</v>
      </c>
      <c r="F42" s="7">
        <f t="shared" si="8"/>
        <v>304.0267679435721</v>
      </c>
      <c r="G42" s="20">
        <f t="shared" si="4"/>
        <v>31.02676794357211</v>
      </c>
      <c r="H42" s="31">
        <f t="shared" si="5"/>
        <v>25</v>
      </c>
      <c r="I42" s="21">
        <f t="shared" si="6"/>
        <v>0.00568492113251343</v>
      </c>
    </row>
    <row r="43" spans="1:9" ht="15.75" thickBot="1">
      <c r="A43" s="5">
        <f aca="true" t="shared" si="9" ref="A43:A60">A42+$B$18</f>
        <v>1980</v>
      </c>
      <c r="B43" s="19">
        <f aca="true" t="shared" si="10" ref="B43:B60">A43/60</f>
        <v>33</v>
      </c>
      <c r="C43" s="19">
        <f aca="true" t="shared" si="11" ref="C43:C60">A43/3600</f>
        <v>0.55</v>
      </c>
      <c r="D43" s="20">
        <f aca="true" t="shared" si="12" ref="D43:D60">$B$5+$B$16*$B$4*(1-EXP(-A43/($B$16*$B$8)))</f>
        <v>304.5252202448787</v>
      </c>
      <c r="E43" s="8">
        <f aca="true" t="shared" si="13" ref="E43:E60">D43-273</f>
        <v>31.52522024487871</v>
      </c>
      <c r="F43" s="7">
        <f t="shared" si="8"/>
        <v>304.53841084549833</v>
      </c>
      <c r="G43" s="20">
        <f aca="true" t="shared" si="14" ref="G43:G60">F43-273</f>
        <v>31.538410845498333</v>
      </c>
      <c r="H43" s="31">
        <f aca="true" t="shared" si="15" ref="H43:H60">IF($B$7-F43&gt;=5,$B$4,$B$4/2)</f>
        <v>25</v>
      </c>
      <c r="I43" s="21">
        <f t="shared" si="6"/>
        <v>0.00567158726024849</v>
      </c>
    </row>
    <row r="44" spans="1:9" ht="15.75" thickBot="1">
      <c r="A44" s="5">
        <f t="shared" si="9"/>
        <v>2070</v>
      </c>
      <c r="B44" s="19">
        <f t="shared" si="10"/>
        <v>34.5</v>
      </c>
      <c r="C44" s="19">
        <f t="shared" si="11"/>
        <v>0.575</v>
      </c>
      <c r="D44" s="20">
        <f t="shared" si="12"/>
        <v>305.03509585117854</v>
      </c>
      <c r="E44" s="8">
        <f t="shared" si="13"/>
        <v>32.03509585117854</v>
      </c>
      <c r="F44" s="7">
        <f t="shared" si="8"/>
        <v>305.0488536989207</v>
      </c>
      <c r="G44" s="20">
        <f t="shared" si="14"/>
        <v>32.04885369892071</v>
      </c>
      <c r="H44" s="31">
        <f t="shared" si="15"/>
        <v>25</v>
      </c>
      <c r="I44" s="21">
        <f t="shared" si="6"/>
        <v>0.005658284662322353</v>
      </c>
    </row>
    <row r="45" spans="1:9" ht="15.75" thickBot="1">
      <c r="A45" s="5">
        <f t="shared" si="9"/>
        <v>2160</v>
      </c>
      <c r="B45" s="19">
        <f t="shared" si="10"/>
        <v>36</v>
      </c>
      <c r="C45" s="19">
        <f t="shared" si="11"/>
        <v>0.6</v>
      </c>
      <c r="D45" s="20">
        <f t="shared" si="12"/>
        <v>305.5437769555204</v>
      </c>
      <c r="E45" s="8">
        <f t="shared" si="13"/>
        <v>32.5437769555204</v>
      </c>
      <c r="F45" s="7">
        <f t="shared" si="8"/>
        <v>305.55809931852974</v>
      </c>
      <c r="G45" s="20">
        <f t="shared" si="14"/>
        <v>32.55809931852974</v>
      </c>
      <c r="H45" s="31">
        <f t="shared" si="15"/>
        <v>25</v>
      </c>
      <c r="I45" s="21">
        <f t="shared" si="6"/>
        <v>0.005645013265381667</v>
      </c>
    </row>
    <row r="46" spans="1:9" ht="15.75" thickBot="1">
      <c r="A46" s="5">
        <f t="shared" si="9"/>
        <v>2250</v>
      </c>
      <c r="B46" s="19">
        <f t="shared" si="10"/>
        <v>37.5</v>
      </c>
      <c r="C46" s="19">
        <f t="shared" si="11"/>
        <v>0.625</v>
      </c>
      <c r="D46" s="20">
        <f t="shared" si="12"/>
        <v>306.0512663563023</v>
      </c>
      <c r="E46" s="8">
        <f t="shared" si="13"/>
        <v>33.05126635630228</v>
      </c>
      <c r="F46" s="7">
        <f t="shared" si="8"/>
        <v>306.0661505124141</v>
      </c>
      <c r="G46" s="20">
        <f t="shared" si="14"/>
        <v>33.06615051241408</v>
      </c>
      <c r="H46" s="31">
        <f t="shared" si="15"/>
        <v>25</v>
      </c>
      <c r="I46" s="21">
        <f t="shared" si="6"/>
        <v>0.005631772996245126</v>
      </c>
    </row>
    <row r="47" spans="1:9" ht="15.75" thickBot="1">
      <c r="A47" s="5">
        <f t="shared" si="9"/>
        <v>2340</v>
      </c>
      <c r="B47" s="19">
        <f t="shared" si="10"/>
        <v>39</v>
      </c>
      <c r="C47" s="19">
        <f t="shared" si="11"/>
        <v>0.65</v>
      </c>
      <c r="D47" s="20">
        <f t="shared" si="12"/>
        <v>306.55756684536647</v>
      </c>
      <c r="E47" s="8">
        <f t="shared" si="13"/>
        <v>33.557566845366466</v>
      </c>
      <c r="F47" s="7">
        <f t="shared" si="8"/>
        <v>306.57301008207617</v>
      </c>
      <c r="G47" s="20">
        <f t="shared" si="14"/>
        <v>33.573010082076166</v>
      </c>
      <c r="H47" s="31">
        <f t="shared" si="15"/>
        <v>25</v>
      </c>
      <c r="I47" s="21">
        <f t="shared" si="6"/>
        <v>0.005618563781903066</v>
      </c>
    </row>
    <row r="48" spans="1:9" ht="15.75" thickBot="1">
      <c r="A48" s="5">
        <f t="shared" si="9"/>
        <v>2430</v>
      </c>
      <c r="B48" s="19">
        <f t="shared" si="10"/>
        <v>40.5</v>
      </c>
      <c r="C48" s="19">
        <f t="shared" si="11"/>
        <v>0.675</v>
      </c>
      <c r="D48" s="20">
        <f t="shared" si="12"/>
        <v>307.06268120801457</v>
      </c>
      <c r="E48" s="8">
        <f t="shared" si="13"/>
        <v>34.06268120801457</v>
      </c>
      <c r="F48" s="7">
        <f t="shared" si="8"/>
        <v>307.07868082244744</v>
      </c>
      <c r="G48" s="20">
        <f t="shared" si="14"/>
        <v>34.07868082244744</v>
      </c>
      <c r="H48" s="31">
        <f t="shared" si="15"/>
        <v>25</v>
      </c>
      <c r="I48" s="21">
        <f t="shared" si="6"/>
        <v>0.005605385549517071</v>
      </c>
    </row>
    <row r="49" spans="1:9" ht="15.75" thickBot="1">
      <c r="A49" s="5">
        <f t="shared" si="9"/>
        <v>2520</v>
      </c>
      <c r="B49" s="19">
        <f t="shared" si="10"/>
        <v>42</v>
      </c>
      <c r="C49" s="19">
        <f t="shared" si="11"/>
        <v>0.7</v>
      </c>
      <c r="D49" s="20">
        <f t="shared" si="12"/>
        <v>307.56661222302307</v>
      </c>
      <c r="E49" s="8">
        <f t="shared" si="13"/>
        <v>34.56661222302307</v>
      </c>
      <c r="F49" s="7">
        <f t="shared" si="8"/>
        <v>307.583165521904</v>
      </c>
      <c r="G49" s="20">
        <f t="shared" si="14"/>
        <v>34.58316552190399</v>
      </c>
      <c r="H49" s="31">
        <f t="shared" si="15"/>
        <v>25</v>
      </c>
      <c r="I49" s="21">
        <f t="shared" si="6"/>
        <v>0.005592238226419562</v>
      </c>
    </row>
    <row r="50" spans="1:9" ht="15.75" thickBot="1">
      <c r="A50" s="5">
        <f t="shared" si="9"/>
        <v>2610</v>
      </c>
      <c r="B50" s="19">
        <f t="shared" si="10"/>
        <v>43.5</v>
      </c>
      <c r="C50" s="19">
        <f t="shared" si="11"/>
        <v>0.725</v>
      </c>
      <c r="D50" s="20">
        <f t="shared" si="12"/>
        <v>308.0693626626585</v>
      </c>
      <c r="E50" s="8">
        <f t="shared" si="13"/>
        <v>35.06936266265848</v>
      </c>
      <c r="F50" s="7">
        <f t="shared" si="8"/>
        <v>308.08646696228175</v>
      </c>
      <c r="G50" s="20">
        <f t="shared" si="14"/>
        <v>35.08646696228175</v>
      </c>
      <c r="H50" s="31">
        <f t="shared" si="15"/>
        <v>12.5</v>
      </c>
      <c r="I50" s="21">
        <f t="shared" si="6"/>
        <v>0.0025929774496212888</v>
      </c>
    </row>
    <row r="51" spans="1:9" ht="15.75" thickBot="1">
      <c r="A51" s="5">
        <f t="shared" si="9"/>
        <v>2700</v>
      </c>
      <c r="B51" s="19">
        <f t="shared" si="10"/>
        <v>45</v>
      </c>
      <c r="C51" s="19">
        <f t="shared" si="11"/>
        <v>0.75</v>
      </c>
      <c r="D51" s="20">
        <f t="shared" si="12"/>
        <v>308.57093529269264</v>
      </c>
      <c r="E51" s="8">
        <f t="shared" si="13"/>
        <v>35.57093529269264</v>
      </c>
      <c r="F51" s="7">
        <f t="shared" si="8"/>
        <v>308.31983493274765</v>
      </c>
      <c r="G51" s="20">
        <f t="shared" si="14"/>
        <v>35.31983493274765</v>
      </c>
      <c r="H51" s="31">
        <f t="shared" si="15"/>
        <v>12.5</v>
      </c>
      <c r="I51" s="21">
        <f t="shared" si="6"/>
        <v>0.002586895671300499</v>
      </c>
    </row>
    <row r="52" spans="1:9" ht="15.75" thickBot="1">
      <c r="A52" s="5">
        <f t="shared" si="9"/>
        <v>2790</v>
      </c>
      <c r="B52" s="19">
        <f t="shared" si="10"/>
        <v>46.5</v>
      </c>
      <c r="C52" s="19">
        <f t="shared" si="11"/>
        <v>0.775</v>
      </c>
      <c r="D52" s="20">
        <f t="shared" si="12"/>
        <v>309.0713328724179</v>
      </c>
      <c r="E52" s="8">
        <f t="shared" si="13"/>
        <v>36.071332872417884</v>
      </c>
      <c r="F52" s="7">
        <f t="shared" si="8"/>
        <v>308.5526555431647</v>
      </c>
      <c r="G52" s="20">
        <f t="shared" si="14"/>
        <v>35.55265554316469</v>
      </c>
      <c r="H52" s="31">
        <f t="shared" si="15"/>
        <v>12.5</v>
      </c>
      <c r="I52" s="21">
        <f t="shared" si="6"/>
        <v>0.002580828157672813</v>
      </c>
    </row>
    <row r="53" spans="1:9" ht="15.75" thickBot="1">
      <c r="A53" s="5">
        <f t="shared" si="9"/>
        <v>2880</v>
      </c>
      <c r="B53" s="19">
        <f t="shared" si="10"/>
        <v>48</v>
      </c>
      <c r="C53" s="19">
        <f t="shared" si="11"/>
        <v>0.8</v>
      </c>
      <c r="D53" s="20">
        <f t="shared" si="12"/>
        <v>309.57055815466236</v>
      </c>
      <c r="E53" s="8">
        <f t="shared" si="13"/>
        <v>36.570558154662365</v>
      </c>
      <c r="F53" s="7">
        <f t="shared" si="8"/>
        <v>308.7849300773552</v>
      </c>
      <c r="G53" s="20">
        <f t="shared" si="14"/>
        <v>35.78493007735523</v>
      </c>
      <c r="H53" s="31">
        <f t="shared" si="15"/>
        <v>12.5</v>
      </c>
      <c r="I53" s="21">
        <f t="shared" si="6"/>
        <v>0.0025747748752806693</v>
      </c>
    </row>
    <row r="54" spans="1:9" ht="15.75" thickBot="1">
      <c r="A54" s="5">
        <f t="shared" si="9"/>
        <v>2970</v>
      </c>
      <c r="B54" s="19">
        <f t="shared" si="10"/>
        <v>49.5</v>
      </c>
      <c r="C54" s="19">
        <f t="shared" si="11"/>
        <v>0.825</v>
      </c>
      <c r="D54" s="20">
        <f t="shared" si="12"/>
        <v>310.06861388580506</v>
      </c>
      <c r="E54" s="8">
        <f t="shared" si="13"/>
        <v>37.068613885805064</v>
      </c>
      <c r="F54" s="7">
        <f t="shared" si="8"/>
        <v>309.01665981613047</v>
      </c>
      <c r="G54" s="20">
        <f t="shared" si="14"/>
        <v>36.01665981613047</v>
      </c>
      <c r="H54" s="31">
        <f t="shared" si="15"/>
        <v>12.5</v>
      </c>
      <c r="I54" s="21">
        <f t="shared" si="6"/>
        <v>0.002568735790744981</v>
      </c>
    </row>
    <row r="55" spans="1:9" ht="15.75" thickBot="1">
      <c r="A55" s="5">
        <f t="shared" si="9"/>
        <v>3060</v>
      </c>
      <c r="B55" s="19">
        <f t="shared" si="10"/>
        <v>51</v>
      </c>
      <c r="C55" s="19">
        <f t="shared" si="11"/>
        <v>0.85</v>
      </c>
      <c r="D55" s="20">
        <f t="shared" si="12"/>
        <v>310.5655028057908</v>
      </c>
      <c r="E55" s="8">
        <f t="shared" si="13"/>
        <v>37.5655028057908</v>
      </c>
      <c r="F55" s="7">
        <f t="shared" si="8"/>
        <v>309.2478460372975</v>
      </c>
      <c r="G55" s="20">
        <f t="shared" si="14"/>
        <v>36.247846037297506</v>
      </c>
      <c r="H55" s="31">
        <f t="shared" si="15"/>
        <v>12.5</v>
      </c>
      <c r="I55" s="21">
        <f t="shared" si="6"/>
        <v>0.0025627108707649516</v>
      </c>
    </row>
    <row r="56" spans="1:9" ht="15.75" thickBot="1">
      <c r="A56" s="5">
        <f t="shared" si="9"/>
        <v>3150</v>
      </c>
      <c r="B56" s="19">
        <f t="shared" si="10"/>
        <v>52.5</v>
      </c>
      <c r="C56" s="19">
        <f t="shared" si="11"/>
        <v>0.875</v>
      </c>
      <c r="D56" s="20">
        <f t="shared" si="12"/>
        <v>311.0612276481457</v>
      </c>
      <c r="E56" s="8">
        <f t="shared" si="13"/>
        <v>38.06122764814569</v>
      </c>
      <c r="F56" s="7">
        <f t="shared" si="8"/>
        <v>309.47849001566635</v>
      </c>
      <c r="G56" s="20">
        <f t="shared" si="14"/>
        <v>36.47849001566635</v>
      </c>
      <c r="H56" s="31">
        <f t="shared" si="15"/>
        <v>12.5</v>
      </c>
      <c r="I56" s="21">
        <f t="shared" si="6"/>
        <v>0.0025567000821178896</v>
      </c>
    </row>
    <row r="57" spans="1:9" ht="15.75" thickBot="1">
      <c r="A57" s="5">
        <f t="shared" si="9"/>
        <v>3240</v>
      </c>
      <c r="B57" s="19">
        <f t="shared" si="10"/>
        <v>54</v>
      </c>
      <c r="C57" s="19">
        <f t="shared" si="11"/>
        <v>0.9</v>
      </c>
      <c r="D57" s="20">
        <f t="shared" si="12"/>
        <v>311.55579113999164</v>
      </c>
      <c r="E57" s="8">
        <f t="shared" si="13"/>
        <v>38.55579113999164</v>
      </c>
      <c r="F57" s="7">
        <f t="shared" si="8"/>
        <v>309.70859302305695</v>
      </c>
      <c r="G57" s="20">
        <f t="shared" si="14"/>
        <v>36.70859302305695</v>
      </c>
      <c r="H57" s="31">
        <f t="shared" si="15"/>
        <v>12.5</v>
      </c>
      <c r="I57" s="21">
        <f t="shared" si="6"/>
        <v>0.0025507033916590286</v>
      </c>
    </row>
    <row r="58" spans="1:9" ht="15.75" thickBot="1">
      <c r="A58" s="5">
        <f t="shared" si="9"/>
        <v>3330</v>
      </c>
      <c r="B58" s="19">
        <f t="shared" si="10"/>
        <v>55.5</v>
      </c>
      <c r="C58" s="19">
        <f t="shared" si="11"/>
        <v>0.925</v>
      </c>
      <c r="D58" s="20">
        <f t="shared" si="12"/>
        <v>312.0491960020619</v>
      </c>
      <c r="E58" s="8">
        <f t="shared" si="13"/>
        <v>39.049196002061876</v>
      </c>
      <c r="F58" s="7">
        <f t="shared" si="8"/>
        <v>309.93815632830626</v>
      </c>
      <c r="G58" s="20">
        <f t="shared" si="14"/>
        <v>36.93815632830626</v>
      </c>
      <c r="H58" s="31">
        <f t="shared" si="15"/>
        <v>12.5</v>
      </c>
      <c r="I58" s="21">
        <f t="shared" si="6"/>
        <v>0.002544720766321341</v>
      </c>
    </row>
    <row r="59" spans="1:9" ht="15.75" thickBot="1">
      <c r="A59" s="5">
        <f t="shared" si="9"/>
        <v>3420</v>
      </c>
      <c r="B59" s="19">
        <f t="shared" si="10"/>
        <v>57</v>
      </c>
      <c r="C59" s="19">
        <f t="shared" si="11"/>
        <v>0.95</v>
      </c>
      <c r="D59" s="20">
        <f t="shared" si="12"/>
        <v>312.54144494871554</v>
      </c>
      <c r="E59" s="8">
        <f t="shared" si="13"/>
        <v>39.54144494871554</v>
      </c>
      <c r="F59" s="7">
        <f t="shared" si="8"/>
        <v>310.16718119727517</v>
      </c>
      <c r="G59" s="20">
        <f t="shared" si="14"/>
        <v>37.16718119727517</v>
      </c>
      <c r="H59" s="31">
        <f t="shared" si="15"/>
        <v>12.5</v>
      </c>
      <c r="I59" s="21">
        <f t="shared" si="6"/>
        <v>0.002538752173115358</v>
      </c>
    </row>
    <row r="60" spans="1:9" ht="15.75" thickBot="1">
      <c r="A60" s="5">
        <f t="shared" si="9"/>
        <v>3510</v>
      </c>
      <c r="B60" s="19">
        <f t="shared" si="10"/>
        <v>58.5</v>
      </c>
      <c r="C60" s="19">
        <f t="shared" si="11"/>
        <v>0.975</v>
      </c>
      <c r="D60" s="20">
        <f t="shared" si="12"/>
        <v>313.03254068795286</v>
      </c>
      <c r="E60" s="8">
        <f t="shared" si="13"/>
        <v>40.03254068795286</v>
      </c>
      <c r="F60" s="7">
        <f t="shared" si="8"/>
        <v>310.39566889285555</v>
      </c>
      <c r="G60" s="20">
        <f t="shared" si="14"/>
        <v>37.395668892855554</v>
      </c>
      <c r="H60" s="31">
        <f t="shared" si="15"/>
        <v>12.5</v>
      </c>
      <c r="I60" s="21">
        <f t="shared" si="6"/>
        <v>0.0025327975791289863</v>
      </c>
    </row>
    <row r="61" spans="1:9" ht="15.75" thickBot="1">
      <c r="A61" s="5">
        <f>A60+$B$18</f>
        <v>3600</v>
      </c>
      <c r="B61" s="19">
        <f>A61/60</f>
        <v>60</v>
      </c>
      <c r="C61" s="19">
        <f>A61/3600</f>
        <v>1</v>
      </c>
      <c r="D61" s="20">
        <f>$B$5+$B$16*$B$4*(1-EXP(-A61/($B$16*$B$8)))</f>
        <v>313.52248592142985</v>
      </c>
      <c r="E61" s="8">
        <f>D61-273</f>
        <v>40.52248592142985</v>
      </c>
      <c r="F61" s="7">
        <f>F60+I60*$B$18</f>
        <v>310.6236206749772</v>
      </c>
      <c r="G61" s="20">
        <f>F61-273</f>
        <v>37.62362067497719</v>
      </c>
      <c r="H61" s="31">
        <f>IF($B$7-F61&gt;=5,$B$4,$B$4/2)</f>
        <v>12.5</v>
      </c>
      <c r="I61" s="21">
        <f>(H61-(F61-$B$5)/$B$16)/$B$8</f>
        <v>0.002526856951527328</v>
      </c>
    </row>
    <row r="62" spans="1:9" ht="15.75" thickBot="1">
      <c r="A62" s="5">
        <f>A61+$B$18</f>
        <v>3690</v>
      </c>
      <c r="B62" s="19">
        <f>A62/60</f>
        <v>61.5</v>
      </c>
      <c r="C62" s="19">
        <f>A62/3600</f>
        <v>1.025</v>
      </c>
      <c r="D62" s="20">
        <f>$B$5+$B$16*$B$4*(1-EXP(-A62/($B$16*$B$8)))</f>
        <v>314.01128334447327</v>
      </c>
      <c r="E62" s="8">
        <f>D62-273</f>
        <v>41.01128334447327</v>
      </c>
      <c r="F62" s="7">
        <f>F61+I61*$B$18</f>
        <v>310.8510378006147</v>
      </c>
      <c r="G62" s="20">
        <f>F62-273</f>
        <v>37.85103780061468</v>
      </c>
      <c r="H62" s="31">
        <f>IF($B$7-F62&gt;=5,$B$4,$B$4/2)</f>
        <v>12.5</v>
      </c>
      <c r="I62" s="21">
        <f>(H62-(F62-$B$5)/$B$16)/$B$8</f>
        <v>0.002520930257552499</v>
      </c>
    </row>
    <row r="63" spans="1:9" ht="15.75" thickBot="1">
      <c r="A63" s="5">
        <f>A62+$B$18</f>
        <v>3780</v>
      </c>
      <c r="B63" s="19">
        <f>A63/60</f>
        <v>63</v>
      </c>
      <c r="C63" s="19">
        <f>A63/3600</f>
        <v>1.05</v>
      </c>
      <c r="D63" s="20">
        <f>$B$5+$B$16*$B$4*(1-EXP(-A63/($B$16*$B$8)))</f>
        <v>314.49893564609556</v>
      </c>
      <c r="E63" s="8">
        <f>D63-273</f>
        <v>41.49893564609556</v>
      </c>
      <c r="F63" s="7">
        <f>F62+I62*$B$18</f>
        <v>311.0779215237944</v>
      </c>
      <c r="G63" s="20">
        <f>F63-273</f>
        <v>38.07792152379437</v>
      </c>
      <c r="H63" s="31">
        <f>IF($B$7-F63&gt;=5,$B$4,$B$4/2)</f>
        <v>12.5</v>
      </c>
      <c r="I63" s="21">
        <f>(H63-(F63-$B$5)/$B$16)/$B$8</f>
        <v>0.002515017464523449</v>
      </c>
    </row>
    <row r="64" spans="1:9" ht="15.75" thickBot="1">
      <c r="A64" s="5">
        <f aca="true" t="shared" si="16" ref="A64:A70">A63+$B$18</f>
        <v>3870</v>
      </c>
      <c r="B64" s="19">
        <f aca="true" t="shared" si="17" ref="B64:B70">A64/60</f>
        <v>64.5</v>
      </c>
      <c r="C64" s="19">
        <f aca="true" t="shared" si="18" ref="C64:C70">A64/3600</f>
        <v>1.075</v>
      </c>
      <c r="D64" s="20">
        <f aca="true" t="shared" si="19" ref="D64:D70">$B$5+$B$16*$B$4*(1-EXP(-A64/($B$16*$B$8)))</f>
        <v>314.9854455090094</v>
      </c>
      <c r="E64" s="8">
        <f aca="true" t="shared" si="20" ref="E64:E70">D64-273</f>
        <v>41.98544550900942</v>
      </c>
      <c r="F64" s="7">
        <f aca="true" t="shared" si="21" ref="F64:F70">F63+I63*$B$18</f>
        <v>311.3042730956015</v>
      </c>
      <c r="G64" s="20">
        <f aca="true" t="shared" si="22" ref="G64:G70">F64-273</f>
        <v>38.3042730956015</v>
      </c>
      <c r="H64" s="31">
        <f aca="true" t="shared" si="23" ref="H64:H70">IF($B$7-F64&gt;=5,$B$4,$B$4/2)</f>
        <v>12.5</v>
      </c>
      <c r="I64" s="21">
        <f aca="true" t="shared" si="24" ref="I64:I70">(H64-(F64-$B$5)/$B$16)/$B$8</f>
        <v>0.0025091185398357766</v>
      </c>
    </row>
    <row r="65" spans="1:9" ht="15.75" thickBot="1">
      <c r="A65" s="5">
        <f t="shared" si="16"/>
        <v>3960</v>
      </c>
      <c r="B65" s="19">
        <f t="shared" si="17"/>
        <v>66</v>
      </c>
      <c r="C65" s="19">
        <f t="shared" si="18"/>
        <v>1.1</v>
      </c>
      <c r="D65" s="20">
        <f t="shared" si="19"/>
        <v>315.4708156096426</v>
      </c>
      <c r="E65" s="8">
        <f t="shared" si="20"/>
        <v>42.470815609642614</v>
      </c>
      <c r="F65" s="7">
        <f t="shared" si="21"/>
        <v>311.53009376418674</v>
      </c>
      <c r="G65" s="20">
        <f t="shared" si="22"/>
        <v>38.530093764186745</v>
      </c>
      <c r="H65" s="31">
        <f t="shared" si="23"/>
        <v>12.5</v>
      </c>
      <c r="I65" s="21">
        <f t="shared" si="24"/>
        <v>0.0025032334509615577</v>
      </c>
    </row>
    <row r="66" spans="1:9" ht="15.75" thickBot="1">
      <c r="A66" s="5">
        <f t="shared" si="16"/>
        <v>4050</v>
      </c>
      <c r="B66" s="19">
        <f t="shared" si="17"/>
        <v>67.5</v>
      </c>
      <c r="C66" s="19">
        <f t="shared" si="18"/>
        <v>1.125</v>
      </c>
      <c r="D66" s="20">
        <f t="shared" si="19"/>
        <v>315.955048618153</v>
      </c>
      <c r="E66" s="8">
        <f t="shared" si="20"/>
        <v>42.955048618153</v>
      </c>
      <c r="F66" s="7">
        <f t="shared" si="21"/>
        <v>311.7553847747733</v>
      </c>
      <c r="G66" s="20">
        <f t="shared" si="22"/>
        <v>38.75538477477329</v>
      </c>
      <c r="H66" s="31">
        <f t="shared" si="23"/>
        <v>12.5</v>
      </c>
      <c r="I66" s="21">
        <f t="shared" si="24"/>
        <v>0.00249736216544916</v>
      </c>
    </row>
    <row r="67" spans="1:9" ht="15.75" thickBot="1">
      <c r="A67" s="5">
        <f t="shared" si="16"/>
        <v>4140</v>
      </c>
      <c r="B67" s="19">
        <f t="shared" si="17"/>
        <v>69</v>
      </c>
      <c r="C67" s="19">
        <f t="shared" si="18"/>
        <v>1.15</v>
      </c>
      <c r="D67" s="20">
        <f t="shared" si="19"/>
        <v>316.4381471984427</v>
      </c>
      <c r="E67" s="8">
        <f t="shared" si="20"/>
        <v>43.43814719844272</v>
      </c>
      <c r="F67" s="7">
        <f t="shared" si="21"/>
        <v>311.9801473696637</v>
      </c>
      <c r="G67" s="20">
        <f t="shared" si="22"/>
        <v>38.98014736966371</v>
      </c>
      <c r="H67" s="31">
        <f t="shared" si="23"/>
        <v>12.5</v>
      </c>
      <c r="I67" s="21">
        <f t="shared" si="24"/>
        <v>0.0024915046509230666</v>
      </c>
    </row>
    <row r="68" spans="1:9" ht="15.75" thickBot="1">
      <c r="A68" s="5">
        <f t="shared" si="16"/>
        <v>4230</v>
      </c>
      <c r="B68" s="19">
        <f t="shared" si="17"/>
        <v>70.5</v>
      </c>
      <c r="C68" s="19">
        <f t="shared" si="18"/>
        <v>1.175</v>
      </c>
      <c r="D68" s="20">
        <f t="shared" si="19"/>
        <v>316.9201140081732</v>
      </c>
      <c r="E68" s="8">
        <f t="shared" si="20"/>
        <v>43.92011400817319</v>
      </c>
      <c r="F68" s="7">
        <f t="shared" si="21"/>
        <v>312.2043827882468</v>
      </c>
      <c r="G68" s="20">
        <f t="shared" si="22"/>
        <v>39.20438278824679</v>
      </c>
      <c r="H68" s="31">
        <f t="shared" si="23"/>
        <v>12.5</v>
      </c>
      <c r="I68" s="21">
        <f t="shared" si="24"/>
        <v>0.0024856608750836954</v>
      </c>
    </row>
    <row r="69" spans="1:9" ht="15.75" thickBot="1">
      <c r="A69" s="5">
        <f t="shared" si="16"/>
        <v>4320</v>
      </c>
      <c r="B69" s="19">
        <f t="shared" si="17"/>
        <v>72</v>
      </c>
      <c r="C69" s="19">
        <f t="shared" si="18"/>
        <v>1.2</v>
      </c>
      <c r="D69" s="20">
        <f t="shared" si="19"/>
        <v>317.40095169877964</v>
      </c>
      <c r="E69" s="8">
        <f t="shared" si="20"/>
        <v>44.400951698779636</v>
      </c>
      <c r="F69" s="7">
        <f t="shared" si="21"/>
        <v>312.42809226700433</v>
      </c>
      <c r="G69" s="20">
        <f t="shared" si="22"/>
        <v>39.42809226700433</v>
      </c>
      <c r="H69" s="31">
        <f t="shared" si="23"/>
        <v>12.5</v>
      </c>
      <c r="I69" s="21">
        <f t="shared" si="24"/>
        <v>0.0024798308057072224</v>
      </c>
    </row>
    <row r="70" spans="1:9" ht="15.75" thickBot="1">
      <c r="A70" s="5">
        <f t="shared" si="16"/>
        <v>4410</v>
      </c>
      <c r="B70" s="19">
        <f t="shared" si="17"/>
        <v>73.5</v>
      </c>
      <c r="C70" s="19">
        <f t="shared" si="18"/>
        <v>1.225</v>
      </c>
      <c r="D70" s="20">
        <f t="shared" si="19"/>
        <v>317.8806629154858</v>
      </c>
      <c r="E70" s="8">
        <f t="shared" si="20"/>
        <v>44.8806629154858</v>
      </c>
      <c r="F70" s="7">
        <f t="shared" si="21"/>
        <v>312.651277039518</v>
      </c>
      <c r="G70" s="20">
        <f t="shared" si="22"/>
        <v>39.65127703951799</v>
      </c>
      <c r="H70" s="31">
        <f t="shared" si="23"/>
        <v>12.5</v>
      </c>
      <c r="I70" s="21">
        <f t="shared" si="24"/>
        <v>0.002474014410645406</v>
      </c>
    </row>
    <row r="71" spans="1:9" ht="15.75" thickBot="1">
      <c r="A71" s="5">
        <f>A70+$B$18</f>
        <v>4500</v>
      </c>
      <c r="B71" s="19">
        <f>A71/60</f>
        <v>75</v>
      </c>
      <c r="C71" s="19">
        <f>A71/3600</f>
        <v>1.25</v>
      </c>
      <c r="D71" s="20">
        <f>$B$5+$B$16*$B$4*(1-EXP(-A71/($B$16*$B$8)))</f>
        <v>318.35925029731817</v>
      </c>
      <c r="E71" s="8">
        <f>D71-273</f>
        <v>45.35925029731817</v>
      </c>
      <c r="F71" s="7">
        <f>F70+I70*$B$18</f>
        <v>312.8739383364761</v>
      </c>
      <c r="G71" s="20">
        <f>F71-273</f>
        <v>39.8739383364761</v>
      </c>
      <c r="H71" s="31">
        <f>IF($B$7-F71&gt;=5,$B$4,$B$4/2)</f>
        <v>12.5</v>
      </c>
      <c r="I71" s="21">
        <f>(H71-(F71-$B$5)/$B$16)/$B$8</f>
        <v>0.0024682116578254062</v>
      </c>
    </row>
    <row r="72" spans="1:9" ht="15.75" thickBot="1">
      <c r="A72" s="5">
        <f>A71+$B$18</f>
        <v>4590</v>
      </c>
      <c r="B72" s="19">
        <f>A72/60</f>
        <v>76.5</v>
      </c>
      <c r="C72" s="19">
        <f>A72/3600</f>
        <v>1.275</v>
      </c>
      <c r="D72" s="20">
        <f>$B$5+$B$16*$B$4*(1-EXP(-A72/($B$16*$B$8)))</f>
        <v>318.8367164771208</v>
      </c>
      <c r="E72" s="8">
        <f>D72-273</f>
        <v>45.836716477120774</v>
      </c>
      <c r="F72" s="7">
        <f>F71+I71*$B$18</f>
        <v>313.09607738568036</v>
      </c>
      <c r="G72" s="20">
        <f>F72-273</f>
        <v>40.09607738568036</v>
      </c>
      <c r="H72" s="31">
        <f>IF($B$7-F72&gt;=5,$B$4,$B$4/2)</f>
        <v>12.5</v>
      </c>
      <c r="I72" s="21">
        <f>(H72-(F72-$B$5)/$B$16)/$B$8</f>
        <v>0.00246242251524961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4">
      <selection activeCell="P36" sqref="P36"/>
    </sheetView>
  </sheetViews>
  <sheetFormatPr defaultColWidth="9.140625" defaultRowHeight="15"/>
  <cols>
    <col min="2" max="2" width="8.140625" style="0" customWidth="1"/>
    <col min="3" max="3" width="5.00390625" style="0" customWidth="1"/>
    <col min="5" max="5" width="7.140625" style="0" customWidth="1"/>
    <col min="6" max="7" width="7.7109375" style="0" customWidth="1"/>
    <col min="8" max="8" width="6.8515625" style="0" customWidth="1"/>
    <col min="12" max="12" width="11.140625" style="0" customWidth="1"/>
    <col min="13" max="13" width="7.28125" style="0" customWidth="1"/>
  </cols>
  <sheetData>
    <row r="1" spans="1:3" ht="15">
      <c r="A1" s="1" t="s">
        <v>42</v>
      </c>
      <c r="B1" s="1"/>
      <c r="C1" s="1"/>
    </row>
    <row r="3" spans="1:5" ht="15">
      <c r="A3" t="s">
        <v>4</v>
      </c>
      <c r="B3">
        <v>100</v>
      </c>
      <c r="C3" t="s">
        <v>8</v>
      </c>
      <c r="E3" s="1" t="s">
        <v>33</v>
      </c>
    </row>
    <row r="4" spans="1:5" ht="15">
      <c r="A4" t="s">
        <v>17</v>
      </c>
      <c r="B4">
        <v>4186</v>
      </c>
      <c r="C4" t="s">
        <v>61</v>
      </c>
      <c r="E4" t="s">
        <v>31</v>
      </c>
    </row>
    <row r="5" spans="1:12" ht="15">
      <c r="A5" t="s">
        <v>9</v>
      </c>
      <c r="B5">
        <v>1000</v>
      </c>
      <c r="C5" t="s">
        <v>53</v>
      </c>
      <c r="E5" t="s">
        <v>32</v>
      </c>
      <c r="L5" t="s">
        <v>64</v>
      </c>
    </row>
    <row r="6" spans="1:14" ht="15">
      <c r="A6" t="s">
        <v>30</v>
      </c>
      <c r="B6">
        <v>293</v>
      </c>
      <c r="C6" t="s">
        <v>60</v>
      </c>
      <c r="E6" t="s">
        <v>34</v>
      </c>
      <c r="L6" t="s">
        <v>63</v>
      </c>
      <c r="M6">
        <f>(B3*4186*30)/B5</f>
        <v>12558</v>
      </c>
      <c r="N6" t="s">
        <v>70</v>
      </c>
    </row>
    <row r="7" spans="1:12" ht="15">
      <c r="A7" t="s">
        <v>47</v>
      </c>
      <c r="B7">
        <f>273+15</f>
        <v>288</v>
      </c>
      <c r="C7" t="s">
        <v>60</v>
      </c>
      <c r="L7" t="s">
        <v>69</v>
      </c>
    </row>
    <row r="8" ht="15">
      <c r="E8" t="s">
        <v>45</v>
      </c>
    </row>
    <row r="9" spans="1:2" ht="15">
      <c r="A9" t="s">
        <v>16</v>
      </c>
      <c r="B9">
        <f>B3*B4</f>
        <v>418600</v>
      </c>
    </row>
    <row r="10" spans="1:3" ht="15">
      <c r="A10" t="s">
        <v>59</v>
      </c>
      <c r="B10">
        <v>1.5</v>
      </c>
      <c r="C10" t="s">
        <v>5</v>
      </c>
    </row>
    <row r="11" spans="1:5" ht="15">
      <c r="A11" t="s">
        <v>29</v>
      </c>
      <c r="B11">
        <f>0.05/(B10*0.04)+1/(B10*20)</f>
        <v>0.8666666666666667</v>
      </c>
      <c r="C11" t="s">
        <v>54</v>
      </c>
      <c r="E11" t="s">
        <v>44</v>
      </c>
    </row>
    <row r="12" spans="1:5" ht="15">
      <c r="A12" t="s">
        <v>11</v>
      </c>
      <c r="B12">
        <v>600</v>
      </c>
      <c r="C12" t="s">
        <v>55</v>
      </c>
      <c r="E12" t="s">
        <v>43</v>
      </c>
    </row>
    <row r="14" spans="1:8" ht="15">
      <c r="A14" s="10" t="s">
        <v>27</v>
      </c>
      <c r="B14" s="10" t="s">
        <v>48</v>
      </c>
      <c r="C14" s="10" t="s">
        <v>46</v>
      </c>
      <c r="D14" s="10" t="s">
        <v>12</v>
      </c>
      <c r="E14" s="10" t="s">
        <v>13</v>
      </c>
      <c r="F14" s="10" t="s">
        <v>20</v>
      </c>
      <c r="G14" s="10"/>
      <c r="H14" s="10" t="s">
        <v>41</v>
      </c>
    </row>
    <row r="15" spans="1:8" ht="15">
      <c r="A15" s="10">
        <v>0</v>
      </c>
      <c r="B15" s="10">
        <f>A15/60</f>
        <v>0</v>
      </c>
      <c r="C15" s="10">
        <f>A15/3600</f>
        <v>0</v>
      </c>
      <c r="D15" s="11">
        <f>$B$6+$B$5*(1-EXP(-A15/($B$11*$B$9)))</f>
        <v>293</v>
      </c>
      <c r="E15" s="11">
        <f>D15-273</f>
        <v>20</v>
      </c>
      <c r="F15" s="11">
        <v>293</v>
      </c>
      <c r="G15" s="11">
        <f>F15-273</f>
        <v>20</v>
      </c>
      <c r="H15" s="12">
        <f aca="true" t="shared" si="0" ref="H15:H36">($B$5-(F15-$B$6)/$B$11)/$B$9</f>
        <v>0.0023889154323936935</v>
      </c>
    </row>
    <row r="16" spans="1:8" ht="15">
      <c r="A16" s="10">
        <f>B12</f>
        <v>600</v>
      </c>
      <c r="B16" s="10">
        <f aca="true" t="shared" si="1" ref="B16:B36">A16/60</f>
        <v>10</v>
      </c>
      <c r="C16" s="10">
        <f aca="true" t="shared" si="2" ref="C16:C36">A16/3600</f>
        <v>0.16666666666666666</v>
      </c>
      <c r="D16" s="11">
        <f aca="true" t="shared" si="3" ref="D16:D36">$B$6+$B$11*$B$5*(1-EXP(-A16/($B$11*$B$9)))</f>
        <v>294.43216462984884</v>
      </c>
      <c r="E16" s="11">
        <f aca="true" t="shared" si="4" ref="E16:E36">D16-273</f>
        <v>21.43216462984884</v>
      </c>
      <c r="F16" s="11">
        <f>F15+H15*$B$12</f>
        <v>294.4333492594362</v>
      </c>
      <c r="G16" s="11">
        <f aca="true" t="shared" si="5" ref="G16:G36">F16-273</f>
        <v>21.433349259436227</v>
      </c>
      <c r="H16" s="12">
        <f t="shared" si="0"/>
        <v>0.002384964489894604</v>
      </c>
    </row>
    <row r="17" spans="1:8" ht="15">
      <c r="A17" s="10">
        <f aca="true" t="shared" si="6" ref="A17:A36">A16+$B$12</f>
        <v>1200</v>
      </c>
      <c r="B17" s="10">
        <f t="shared" si="1"/>
        <v>20</v>
      </c>
      <c r="C17" s="10">
        <f t="shared" si="2"/>
        <v>0.3333333333333333</v>
      </c>
      <c r="D17" s="11">
        <f t="shared" si="3"/>
        <v>295.86196261101253</v>
      </c>
      <c r="E17" s="11">
        <f t="shared" si="4"/>
        <v>22.86196261101253</v>
      </c>
      <c r="F17" s="11">
        <f aca="true" t="shared" si="7" ref="F17:F38">F16+$B$12*($B$5-(F16-$B$6)/$B$11)/$B$9</f>
        <v>295.864327953373</v>
      </c>
      <c r="G17" s="11">
        <f t="shared" si="5"/>
        <v>22.864327953372992</v>
      </c>
      <c r="H17" s="12">
        <f t="shared" si="0"/>
        <v>0.0023810200817191746</v>
      </c>
    </row>
    <row r="18" spans="1:8" ht="15">
      <c r="A18" s="10">
        <f t="shared" si="6"/>
        <v>1800</v>
      </c>
      <c r="B18" s="10">
        <f t="shared" si="1"/>
        <v>30</v>
      </c>
      <c r="C18" s="10">
        <f t="shared" si="2"/>
        <v>0.5</v>
      </c>
      <c r="D18" s="11">
        <f t="shared" si="3"/>
        <v>297.2893978543728</v>
      </c>
      <c r="E18" s="11">
        <f t="shared" si="4"/>
        <v>24.289397854372794</v>
      </c>
      <c r="F18" s="11">
        <f t="shared" si="7"/>
        <v>297.2929400024045</v>
      </c>
      <c r="G18" s="11">
        <f t="shared" si="5"/>
        <v>24.29294000240452</v>
      </c>
      <c r="H18" s="12">
        <f t="shared" si="0"/>
        <v>0.002377082197060519</v>
      </c>
    </row>
    <row r="19" spans="1:8" ht="15">
      <c r="A19" s="10">
        <f t="shared" si="6"/>
        <v>2400</v>
      </c>
      <c r="B19" s="10">
        <f t="shared" si="1"/>
        <v>40</v>
      </c>
      <c r="C19" s="10">
        <f t="shared" si="2"/>
        <v>0.6666666666666666</v>
      </c>
      <c r="D19" s="11">
        <f t="shared" si="3"/>
        <v>298.71447426434804</v>
      </c>
      <c r="E19" s="11">
        <f t="shared" si="4"/>
        <v>25.71447426434804</v>
      </c>
      <c r="F19" s="11">
        <f t="shared" si="7"/>
        <v>298.71918932064085</v>
      </c>
      <c r="G19" s="11">
        <f t="shared" si="5"/>
        <v>25.71918932064085</v>
      </c>
      <c r="H19" s="12">
        <f t="shared" si="0"/>
        <v>0.002373150825129624</v>
      </c>
    </row>
    <row r="20" spans="1:8" ht="15">
      <c r="A20" s="10">
        <f t="shared" si="6"/>
        <v>3000</v>
      </c>
      <c r="B20" s="10">
        <f t="shared" si="1"/>
        <v>50</v>
      </c>
      <c r="C20" s="10">
        <f t="shared" si="2"/>
        <v>0.8333333333333334</v>
      </c>
      <c r="D20" s="11">
        <f t="shared" si="3"/>
        <v>300.13719573890495</v>
      </c>
      <c r="E20" s="11">
        <f t="shared" si="4"/>
        <v>27.13719573890495</v>
      </c>
      <c r="F20" s="11">
        <f t="shared" si="7"/>
        <v>300.14307981571864</v>
      </c>
      <c r="G20" s="11">
        <f t="shared" si="5"/>
        <v>27.143079815718636</v>
      </c>
      <c r="H20" s="12">
        <f t="shared" si="0"/>
        <v>0.0023692259551553203</v>
      </c>
    </row>
    <row r="21" spans="1:8" ht="15">
      <c r="A21" s="10">
        <f t="shared" si="6"/>
        <v>3600</v>
      </c>
      <c r="B21" s="10">
        <f t="shared" si="1"/>
        <v>60</v>
      </c>
      <c r="C21" s="10">
        <f t="shared" si="2"/>
        <v>1</v>
      </c>
      <c r="D21" s="11">
        <f t="shared" si="3"/>
        <v>301.5575661695688</v>
      </c>
      <c r="E21" s="11">
        <f t="shared" si="4"/>
        <v>28.557566169568815</v>
      </c>
      <c r="F21" s="11">
        <f t="shared" si="7"/>
        <v>301.56461538881183</v>
      </c>
      <c r="G21" s="11">
        <f t="shared" si="5"/>
        <v>28.56461538881183</v>
      </c>
      <c r="H21" s="12">
        <f t="shared" si="0"/>
        <v>0.002365307576384252</v>
      </c>
    </row>
    <row r="22" spans="1:8" ht="15">
      <c r="A22" s="10">
        <f t="shared" si="6"/>
        <v>4200</v>
      </c>
      <c r="B22" s="10">
        <f t="shared" si="1"/>
        <v>70</v>
      </c>
      <c r="C22" s="10">
        <f t="shared" si="2"/>
        <v>1.1666666666666667</v>
      </c>
      <c r="D22" s="11">
        <f t="shared" si="3"/>
        <v>302.9755894414342</v>
      </c>
      <c r="E22" s="11">
        <f t="shared" si="4"/>
        <v>29.97558944143418</v>
      </c>
      <c r="F22" s="11">
        <f t="shared" si="7"/>
        <v>302.9837999346424</v>
      </c>
      <c r="G22" s="11">
        <f t="shared" si="5"/>
        <v>29.983799934642377</v>
      </c>
      <c r="H22" s="12">
        <f t="shared" si="0"/>
        <v>0.002361395678080849</v>
      </c>
    </row>
    <row r="23" spans="1:8" ht="15">
      <c r="A23" s="25">
        <f t="shared" si="6"/>
        <v>4800</v>
      </c>
      <c r="B23" s="25">
        <f t="shared" si="1"/>
        <v>80</v>
      </c>
      <c r="C23" s="25">
        <f t="shared" si="2"/>
        <v>1.3333333333333333</v>
      </c>
      <c r="D23" s="26">
        <f t="shared" si="3"/>
        <v>304.39126943317535</v>
      </c>
      <c r="E23" s="26">
        <f t="shared" si="4"/>
        <v>31.391269433175353</v>
      </c>
      <c r="F23" s="26">
        <f t="shared" si="7"/>
        <v>304.4006373414909</v>
      </c>
      <c r="G23" s="26">
        <f t="shared" si="5"/>
        <v>31.400637341490892</v>
      </c>
      <c r="H23" s="29">
        <f t="shared" si="0"/>
        <v>0.0023574902495272954</v>
      </c>
    </row>
    <row r="24" spans="1:8" ht="15">
      <c r="A24" s="10">
        <f t="shared" si="6"/>
        <v>5400</v>
      </c>
      <c r="B24" s="10">
        <f t="shared" si="1"/>
        <v>90</v>
      </c>
      <c r="C24" s="10">
        <f t="shared" si="2"/>
        <v>1.5</v>
      </c>
      <c r="D24" s="11">
        <f t="shared" si="3"/>
        <v>305.80461001705726</v>
      </c>
      <c r="E24" s="11">
        <f t="shared" si="4"/>
        <v>32.80461001705726</v>
      </c>
      <c r="F24" s="11">
        <f t="shared" si="7"/>
        <v>305.8151314912073</v>
      </c>
      <c r="G24" s="11">
        <f t="shared" si="5"/>
        <v>32.815131491207296</v>
      </c>
      <c r="H24" s="12">
        <f t="shared" si="0"/>
        <v>0.0023535912800235017</v>
      </c>
    </row>
    <row r="25" spans="1:8" ht="15">
      <c r="A25" s="10">
        <f t="shared" si="6"/>
        <v>6000</v>
      </c>
      <c r="B25" s="10">
        <f t="shared" si="1"/>
        <v>100</v>
      </c>
      <c r="C25" s="10">
        <f t="shared" si="2"/>
        <v>1.6666666666666667</v>
      </c>
      <c r="D25" s="11">
        <f t="shared" si="3"/>
        <v>307.2156150589459</v>
      </c>
      <c r="E25" s="11">
        <f t="shared" si="4"/>
        <v>34.2156150589459</v>
      </c>
      <c r="F25" s="11">
        <f t="shared" si="7"/>
        <v>307.2272862592214</v>
      </c>
      <c r="G25" s="11">
        <f t="shared" si="5"/>
        <v>34.22728625922139</v>
      </c>
      <c r="H25" s="12">
        <f t="shared" si="0"/>
        <v>0.0023496987588870737</v>
      </c>
    </row>
    <row r="26" spans="1:8" ht="15">
      <c r="A26" s="10">
        <f t="shared" si="6"/>
        <v>6600</v>
      </c>
      <c r="B26" s="10">
        <f t="shared" si="1"/>
        <v>110</v>
      </c>
      <c r="C26" s="10">
        <f t="shared" si="2"/>
        <v>1.8333333333333333</v>
      </c>
      <c r="D26" s="11">
        <f t="shared" si="3"/>
        <v>308.62428841831894</v>
      </c>
      <c r="E26" s="11">
        <f t="shared" si="4"/>
        <v>35.62428841831894</v>
      </c>
      <c r="F26" s="11">
        <f t="shared" si="7"/>
        <v>308.63710551455364</v>
      </c>
      <c r="G26" s="11">
        <f t="shared" si="5"/>
        <v>35.63710551455364</v>
      </c>
      <c r="H26" s="12">
        <f t="shared" si="0"/>
        <v>0.0023458126754532867</v>
      </c>
    </row>
    <row r="27" spans="1:8" ht="15">
      <c r="A27" s="10">
        <f t="shared" si="6"/>
        <v>7200</v>
      </c>
      <c r="B27" s="10">
        <f t="shared" si="1"/>
        <v>120</v>
      </c>
      <c r="C27" s="10">
        <f t="shared" si="2"/>
        <v>2</v>
      </c>
      <c r="D27" s="11">
        <f t="shared" si="3"/>
        <v>310.03063394827626</v>
      </c>
      <c r="E27" s="11">
        <f t="shared" si="4"/>
        <v>37.03063394827626</v>
      </c>
      <c r="F27" s="11">
        <f t="shared" si="7"/>
        <v>310.0445931198256</v>
      </c>
      <c r="G27" s="11">
        <f t="shared" si="5"/>
        <v>37.044593119825606</v>
      </c>
      <c r="H27" s="12">
        <f t="shared" si="0"/>
        <v>0.002341933019075052</v>
      </c>
    </row>
    <row r="28" spans="1:8" ht="15">
      <c r="A28" s="10">
        <f t="shared" si="6"/>
        <v>7800</v>
      </c>
      <c r="B28" s="10">
        <f t="shared" si="1"/>
        <v>130</v>
      </c>
      <c r="C28" s="10">
        <f t="shared" si="2"/>
        <v>2.1666666666666665</v>
      </c>
      <c r="D28" s="11">
        <f t="shared" si="3"/>
        <v>311.4346554955505</v>
      </c>
      <c r="E28" s="11">
        <f t="shared" si="4"/>
        <v>38.43465549555049</v>
      </c>
      <c r="F28" s="11">
        <f t="shared" si="7"/>
        <v>311.4497529312706</v>
      </c>
      <c r="G28" s="11">
        <f t="shared" si="5"/>
        <v>38.44975293127061</v>
      </c>
      <c r="H28" s="12">
        <f t="shared" si="0"/>
        <v>0.0023380597791228894</v>
      </c>
    </row>
    <row r="29" spans="1:8" ht="15">
      <c r="A29" s="10">
        <f t="shared" si="6"/>
        <v>8400</v>
      </c>
      <c r="B29" s="10">
        <f t="shared" si="1"/>
        <v>140</v>
      </c>
      <c r="C29" s="10">
        <f t="shared" si="2"/>
        <v>2.3333333333333335</v>
      </c>
      <c r="D29" s="11">
        <f t="shared" si="3"/>
        <v>312.8363569005175</v>
      </c>
      <c r="E29" s="11">
        <f t="shared" si="4"/>
        <v>39.8363569005175</v>
      </c>
      <c r="F29" s="11">
        <f t="shared" si="7"/>
        <v>312.85258879874436</v>
      </c>
      <c r="G29" s="11">
        <f t="shared" si="5"/>
        <v>39.852588798744364</v>
      </c>
      <c r="H29" s="12">
        <f t="shared" si="0"/>
        <v>0.002334192944984901</v>
      </c>
    </row>
    <row r="30" spans="1:8" ht="15">
      <c r="A30" s="25">
        <f t="shared" si="6"/>
        <v>9000</v>
      </c>
      <c r="B30" s="25">
        <f t="shared" si="1"/>
        <v>150</v>
      </c>
      <c r="C30" s="25">
        <f t="shared" si="2"/>
        <v>2.5</v>
      </c>
      <c r="D30" s="26">
        <f t="shared" si="3"/>
        <v>314.23574199720707</v>
      </c>
      <c r="E30" s="26">
        <f t="shared" si="4"/>
        <v>41.23574199720707</v>
      </c>
      <c r="F30" s="26">
        <f t="shared" si="7"/>
        <v>314.2531045657353</v>
      </c>
      <c r="G30" s="26">
        <f t="shared" si="5"/>
        <v>41.25310456573533</v>
      </c>
      <c r="H30" s="29">
        <f t="shared" si="0"/>
        <v>0.002330332506066737</v>
      </c>
    </row>
    <row r="31" spans="1:8" ht="15">
      <c r="A31" s="10">
        <f t="shared" si="6"/>
        <v>9600</v>
      </c>
      <c r="B31" s="10">
        <f t="shared" si="1"/>
        <v>160</v>
      </c>
      <c r="C31" s="10">
        <f t="shared" si="2"/>
        <v>2.6666666666666665</v>
      </c>
      <c r="D31" s="11">
        <f t="shared" si="3"/>
        <v>315.6328146133132</v>
      </c>
      <c r="E31" s="11">
        <f t="shared" si="4"/>
        <v>42.6328146133132</v>
      </c>
      <c r="F31" s="11">
        <f t="shared" si="7"/>
        <v>315.6513040693754</v>
      </c>
      <c r="G31" s="11">
        <f t="shared" si="5"/>
        <v>42.651304069375385</v>
      </c>
      <c r="H31" s="12">
        <f t="shared" si="0"/>
        <v>0.0023264784517915706</v>
      </c>
    </row>
    <row r="32" spans="1:8" ht="15">
      <c r="A32" s="10">
        <f t="shared" si="6"/>
        <v>10200</v>
      </c>
      <c r="B32" s="10">
        <f t="shared" si="1"/>
        <v>170</v>
      </c>
      <c r="C32" s="10">
        <f t="shared" si="2"/>
        <v>2.8333333333333335</v>
      </c>
      <c r="D32" s="11">
        <f t="shared" si="3"/>
        <v>317.0275785702045</v>
      </c>
      <c r="E32" s="11">
        <f t="shared" si="4"/>
        <v>44.027578570204525</v>
      </c>
      <c r="F32" s="11">
        <f t="shared" si="7"/>
        <v>317.0471911404503</v>
      </c>
      <c r="G32" s="11">
        <f t="shared" si="5"/>
        <v>44.04719114045031</v>
      </c>
      <c r="H32" s="12">
        <f t="shared" si="0"/>
        <v>0.002322630771600067</v>
      </c>
    </row>
    <row r="33" spans="1:8" ht="15">
      <c r="A33" s="10">
        <f t="shared" si="6"/>
        <v>10800</v>
      </c>
      <c r="B33" s="10">
        <f t="shared" si="1"/>
        <v>180</v>
      </c>
      <c r="C33" s="10">
        <f t="shared" si="2"/>
        <v>3</v>
      </c>
      <c r="D33" s="11">
        <f t="shared" si="3"/>
        <v>318.420037682935</v>
      </c>
      <c r="E33" s="11">
        <f t="shared" si="4"/>
        <v>45.420037682935</v>
      </c>
      <c r="F33" s="11">
        <f t="shared" si="7"/>
        <v>318.44076960341033</v>
      </c>
      <c r="G33" s="11">
        <f t="shared" si="5"/>
        <v>45.44076960341033</v>
      </c>
      <c r="H33" s="12">
        <f t="shared" si="0"/>
        <v>0.0023187894549503555</v>
      </c>
    </row>
    <row r="34" spans="1:8" ht="15">
      <c r="A34" s="10">
        <f t="shared" si="6"/>
        <v>11400</v>
      </c>
      <c r="B34" s="10">
        <f t="shared" si="1"/>
        <v>190</v>
      </c>
      <c r="C34" s="10">
        <f t="shared" si="2"/>
        <v>3.1666666666666665</v>
      </c>
      <c r="D34" s="11">
        <f t="shared" si="3"/>
        <v>319.8101957602543</v>
      </c>
      <c r="E34" s="11">
        <f t="shared" si="4"/>
        <v>46.81019576025432</v>
      </c>
      <c r="F34" s="11">
        <f t="shared" si="7"/>
        <v>319.83204327638055</v>
      </c>
      <c r="G34" s="11">
        <f t="shared" si="5"/>
        <v>46.832043276380546</v>
      </c>
      <c r="H34" s="12">
        <f t="shared" si="0"/>
        <v>0.002314954491318</v>
      </c>
    </row>
    <row r="35" spans="1:8" ht="15">
      <c r="A35" s="10">
        <f t="shared" si="6"/>
        <v>12000</v>
      </c>
      <c r="B35" s="10">
        <f t="shared" si="1"/>
        <v>200</v>
      </c>
      <c r="C35" s="10">
        <f t="shared" si="2"/>
        <v>3.3333333333333335</v>
      </c>
      <c r="D35" s="11">
        <f t="shared" si="3"/>
        <v>321.1980566046179</v>
      </c>
      <c r="E35" s="11">
        <f t="shared" si="4"/>
        <v>48.198056604617875</v>
      </c>
      <c r="F35" s="11">
        <f t="shared" si="7"/>
        <v>321.22101597117137</v>
      </c>
      <c r="G35" s="11">
        <f t="shared" si="5"/>
        <v>48.22101597117137</v>
      </c>
      <c r="H35" s="12">
        <f t="shared" si="0"/>
        <v>0.00231112587019597</v>
      </c>
    </row>
    <row r="36" spans="1:8" ht="15">
      <c r="A36" s="13">
        <f t="shared" si="6"/>
        <v>12600</v>
      </c>
      <c r="B36" s="13">
        <f t="shared" si="1"/>
        <v>210</v>
      </c>
      <c r="C36" s="13">
        <f t="shared" si="2"/>
        <v>3.5</v>
      </c>
      <c r="D36" s="14">
        <f t="shared" si="3"/>
        <v>322.58362401219784</v>
      </c>
      <c r="E36" s="14">
        <f t="shared" si="4"/>
        <v>49.583624012197845</v>
      </c>
      <c r="F36" s="14">
        <f t="shared" si="7"/>
        <v>322.60769149328894</v>
      </c>
      <c r="G36" s="14">
        <f t="shared" si="5"/>
        <v>49.60769149328894</v>
      </c>
      <c r="H36" s="15">
        <f t="shared" si="0"/>
        <v>0.002307303581094613</v>
      </c>
    </row>
    <row r="37" spans="1:8" ht="15">
      <c r="A37" s="13">
        <f>A36+$B$12</f>
        <v>13200</v>
      </c>
      <c r="B37" s="13">
        <f>A37/60</f>
        <v>220</v>
      </c>
      <c r="C37" s="13">
        <f>A37/3600</f>
        <v>3.6666666666666665</v>
      </c>
      <c r="D37" s="14">
        <f>$B$6+$B$11*$B$5*(1-EXP(-A37/($B$11*$B$9)))</f>
        <v>323.9669017728931</v>
      </c>
      <c r="E37" s="14">
        <f>D37-273</f>
        <v>50.966901772893095</v>
      </c>
      <c r="F37" s="14">
        <f t="shared" si="7"/>
        <v>323.9920736419457</v>
      </c>
      <c r="G37" s="14">
        <f>F37-273</f>
        <v>50.992073641945694</v>
      </c>
      <c r="H37" s="15">
        <f>($B$5-(F37-$B$6)/$B$11)/$B$9</f>
        <v>0.002303487613541625</v>
      </c>
    </row>
    <row r="38" spans="1:8" ht="15">
      <c r="A38" s="10">
        <f>A37+$B$12</f>
        <v>13800</v>
      </c>
      <c r="B38" s="10">
        <f>A38/60</f>
        <v>230</v>
      </c>
      <c r="C38" s="10">
        <f>A38/3600</f>
        <v>3.8333333333333335</v>
      </c>
      <c r="D38" s="11">
        <f>$B$6+$B$11*$B$5*(1-EXP(-A38/($B$11*$B$9)))</f>
        <v>325.3478936703398</v>
      </c>
      <c r="E38" s="11">
        <f>D38-273</f>
        <v>52.34789367033977</v>
      </c>
      <c r="F38" s="11">
        <f t="shared" si="7"/>
        <v>325.37416621007065</v>
      </c>
      <c r="G38" s="11">
        <f>F38-273</f>
        <v>52.374166210070655</v>
      </c>
      <c r="H38" s="12">
        <f>($B$5-(F38-$B$6)/$B$11)/$B$9</f>
        <v>0.002299677957082021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Q18" sqref="Q18"/>
    </sheetView>
  </sheetViews>
  <sheetFormatPr defaultColWidth="9.140625" defaultRowHeight="15"/>
  <sheetData>
    <row r="1" spans="1:5" ht="15">
      <c r="A1" s="1" t="s">
        <v>21</v>
      </c>
      <c r="E1" t="s">
        <v>28</v>
      </c>
    </row>
    <row r="3" spans="1:3" ht="15">
      <c r="A3" t="s">
        <v>0</v>
      </c>
      <c r="B3">
        <v>500</v>
      </c>
      <c r="C3" t="s">
        <v>14</v>
      </c>
    </row>
    <row r="4" spans="1:3" ht="15">
      <c r="A4" t="s">
        <v>2</v>
      </c>
      <c r="B4">
        <v>0.25</v>
      </c>
      <c r="C4" t="s">
        <v>4</v>
      </c>
    </row>
    <row r="5" spans="1:3" ht="15">
      <c r="A5" t="s">
        <v>3</v>
      </c>
      <c r="B5">
        <v>0.3</v>
      </c>
      <c r="C5" t="s">
        <v>4</v>
      </c>
    </row>
    <row r="6" spans="1:3" ht="15">
      <c r="A6" t="s">
        <v>1</v>
      </c>
      <c r="B6">
        <f>3.14*B4*B5+2*3.14*B4^4/4</f>
        <v>0.2416328125</v>
      </c>
      <c r="C6" t="s">
        <v>5</v>
      </c>
    </row>
    <row r="7" spans="1:3" ht="15">
      <c r="A7" t="s">
        <v>6</v>
      </c>
      <c r="B7">
        <f>(3.14*B4^2/4)*B5</f>
        <v>0.01471875</v>
      </c>
      <c r="C7" t="s">
        <v>7</v>
      </c>
    </row>
    <row r="8" spans="1:3" ht="15">
      <c r="A8" t="s">
        <v>4</v>
      </c>
      <c r="B8">
        <f>1000*B7</f>
        <v>14.71875</v>
      </c>
      <c r="C8" t="s">
        <v>8</v>
      </c>
    </row>
    <row r="9" spans="1:13" ht="15">
      <c r="A9" t="s">
        <v>17</v>
      </c>
      <c r="B9">
        <v>4186</v>
      </c>
      <c r="C9" t="s">
        <v>24</v>
      </c>
      <c r="M9" t="s">
        <v>22</v>
      </c>
    </row>
    <row r="10" spans="1:13" ht="15">
      <c r="A10" t="s">
        <v>9</v>
      </c>
      <c r="B10">
        <v>1500</v>
      </c>
      <c r="C10" t="s">
        <v>10</v>
      </c>
      <c r="M10" t="s">
        <v>23</v>
      </c>
    </row>
    <row r="11" spans="1:3" ht="15">
      <c r="A11" t="s">
        <v>25</v>
      </c>
      <c r="B11">
        <f>273+50</f>
        <v>323</v>
      </c>
      <c r="C11" t="s">
        <v>8</v>
      </c>
    </row>
    <row r="12" spans="1:3" ht="15">
      <c r="A12" t="s">
        <v>26</v>
      </c>
      <c r="B12">
        <v>293</v>
      </c>
      <c r="C12" t="s">
        <v>8</v>
      </c>
    </row>
    <row r="14" spans="1:2" ht="15">
      <c r="A14" t="s">
        <v>15</v>
      </c>
      <c r="B14">
        <f>B3*B6</f>
        <v>120.81640625</v>
      </c>
    </row>
    <row r="15" spans="1:2" ht="15">
      <c r="A15" t="s">
        <v>16</v>
      </c>
      <c r="B15">
        <f>B8*B9</f>
        <v>61612.6875</v>
      </c>
    </row>
    <row r="16" spans="1:2" ht="15">
      <c r="A16" t="s">
        <v>18</v>
      </c>
      <c r="B16">
        <f>B14/B15</f>
        <v>0.0019609014174231565</v>
      </c>
    </row>
    <row r="18" spans="1:2" ht="15">
      <c r="A18" t="s">
        <v>11</v>
      </c>
      <c r="B18">
        <v>60</v>
      </c>
    </row>
    <row r="19" ht="15.75" thickBot="1"/>
    <row r="20" spans="1:4" ht="15">
      <c r="A20" s="2" t="s">
        <v>27</v>
      </c>
      <c r="B20" s="3" t="s">
        <v>12</v>
      </c>
      <c r="C20" s="2" t="s">
        <v>19</v>
      </c>
      <c r="D20" s="3" t="s">
        <v>20</v>
      </c>
    </row>
    <row r="21" spans="1:4" ht="15">
      <c r="A21" s="4">
        <v>0</v>
      </c>
      <c r="B21" s="6">
        <f>$B$11+($B$12-$B$11)*EXP(-A21*$B$16)</f>
        <v>293</v>
      </c>
      <c r="C21" s="7">
        <v>0</v>
      </c>
      <c r="D21" s="6">
        <v>293</v>
      </c>
    </row>
    <row r="22" spans="1:4" ht="15">
      <c r="A22" s="4">
        <f>B18</f>
        <v>60</v>
      </c>
      <c r="B22" s="6">
        <f aca="true" t="shared" si="0" ref="B22:B43">$B$11+($B$12-$B$11)*EXP(-A22*$B$16)</f>
        <v>296.3298944286538</v>
      </c>
      <c r="C22" s="7">
        <f>$B$14*($B$11-D21)*$B$18/$B$15</f>
        <v>3.529622551361682</v>
      </c>
      <c r="D22" s="6">
        <f>D21+C22</f>
        <v>296.5296225513617</v>
      </c>
    </row>
    <row r="23" spans="1:4" ht="15">
      <c r="A23" s="4">
        <f>A22+$B$18</f>
        <v>120</v>
      </c>
      <c r="B23" s="6">
        <f t="shared" si="0"/>
        <v>299.290182293775</v>
      </c>
      <c r="C23" s="7">
        <f>$B$14*($B$11-D22)*$B$18/$B$15</f>
        <v>3.11434803952565</v>
      </c>
      <c r="D23" s="6">
        <f aca="true" t="shared" si="1" ref="D23:D43">D22+C23</f>
        <v>299.6439705908873</v>
      </c>
    </row>
    <row r="24" spans="1:4" ht="15">
      <c r="A24" s="4">
        <f aca="true" t="shared" si="2" ref="A24:A30">A23+$B$18</f>
        <v>180</v>
      </c>
      <c r="B24" s="6">
        <f t="shared" si="0"/>
        <v>301.92188862325355</v>
      </c>
      <c r="C24" s="7">
        <f aca="true" t="shared" si="3" ref="C24:C43">$B$14*($B$11-D23)*$B$18/$B$15</f>
        <v>2.7479322704223605</v>
      </c>
      <c r="D24" s="6">
        <f t="shared" si="1"/>
        <v>302.3919028613097</v>
      </c>
    </row>
    <row r="25" spans="1:4" ht="15">
      <c r="A25" s="4">
        <f t="shared" si="2"/>
        <v>240</v>
      </c>
      <c r="B25" s="6">
        <f t="shared" si="0"/>
        <v>304.2614848112526</v>
      </c>
      <c r="C25" s="7">
        <f t="shared" si="3"/>
        <v>2.424626813379116</v>
      </c>
      <c r="D25" s="6">
        <f t="shared" si="1"/>
        <v>304.8165296746888</v>
      </c>
    </row>
    <row r="26" spans="1:4" ht="15">
      <c r="A26" s="4">
        <f t="shared" si="2"/>
        <v>300</v>
      </c>
      <c r="B26" s="6">
        <f t="shared" si="0"/>
        <v>306.3413940555278</v>
      </c>
      <c r="C26" s="7">
        <f t="shared" si="3"/>
        <v>2.139359564074477</v>
      </c>
      <c r="D26" s="6">
        <f t="shared" si="1"/>
        <v>306.9558892387633</v>
      </c>
    </row>
    <row r="27" spans="1:4" ht="15">
      <c r="A27" s="4">
        <f t="shared" si="2"/>
        <v>360</v>
      </c>
      <c r="B27" s="6">
        <f t="shared" si="0"/>
        <v>308.1904406929824</v>
      </c>
      <c r="C27" s="7">
        <f t="shared" si="3"/>
        <v>1.887655171980191</v>
      </c>
      <c r="D27" s="6">
        <f t="shared" si="1"/>
        <v>308.8435444107435</v>
      </c>
    </row>
    <row r="28" spans="1:4" ht="15">
      <c r="A28" s="4">
        <f t="shared" si="2"/>
        <v>420</v>
      </c>
      <c r="B28" s="6">
        <f t="shared" si="0"/>
        <v>309.8342496605576</v>
      </c>
      <c r="C28" s="7">
        <f t="shared" si="3"/>
        <v>1.6655648298396615</v>
      </c>
      <c r="D28" s="6">
        <f t="shared" si="1"/>
        <v>310.50910924058314</v>
      </c>
    </row>
    <row r="29" spans="1:4" ht="15">
      <c r="A29" s="4">
        <f t="shared" si="2"/>
        <v>480</v>
      </c>
      <c r="B29" s="6">
        <f t="shared" si="0"/>
        <v>311.29560161736947</v>
      </c>
      <c r="C29" s="7">
        <f t="shared" si="3"/>
        <v>1.4696043237010992</v>
      </c>
      <c r="D29" s="6">
        <f t="shared" si="1"/>
        <v>311.97871356428425</v>
      </c>
    </row>
    <row r="30" spans="1:4" ht="15">
      <c r="A30" s="4">
        <f t="shared" si="2"/>
        <v>540</v>
      </c>
      <c r="B30" s="6">
        <f t="shared" si="0"/>
        <v>312.59474864953836</v>
      </c>
      <c r="C30" s="7">
        <f t="shared" si="3"/>
        <v>1.2966993716172976</v>
      </c>
      <c r="D30" s="6">
        <f t="shared" si="1"/>
        <v>313.27541293590156</v>
      </c>
    </row>
    <row r="31" spans="1:4" ht="15">
      <c r="A31" s="4">
        <f aca="true" t="shared" si="4" ref="A31:A43">A30+$B$18</f>
        <v>600</v>
      </c>
      <c r="B31" s="6">
        <f t="shared" si="0"/>
        <v>313.7496949328932</v>
      </c>
      <c r="C31" s="7">
        <f t="shared" si="3"/>
        <v>1.144137393470732</v>
      </c>
      <c r="D31" s="6">
        <f t="shared" si="1"/>
        <v>314.41955032937227</v>
      </c>
    </row>
    <row r="32" spans="1:4" ht="15">
      <c r="A32" s="4">
        <f t="shared" si="4"/>
        <v>660</v>
      </c>
      <c r="B32" s="6">
        <f t="shared" si="0"/>
        <v>314.7764462431034</v>
      </c>
      <c r="C32" s="7">
        <f t="shared" si="3"/>
        <v>1.0095249552757184</v>
      </c>
      <c r="D32" s="6">
        <f t="shared" si="1"/>
        <v>315.429075284648</v>
      </c>
    </row>
    <row r="33" spans="1:4" ht="15">
      <c r="A33" s="4">
        <f t="shared" si="4"/>
        <v>720</v>
      </c>
      <c r="B33" s="6">
        <f t="shared" si="0"/>
        <v>315.68923177106427</v>
      </c>
      <c r="C33" s="7">
        <f t="shared" si="3"/>
        <v>0.8907502203322671</v>
      </c>
      <c r="D33" s="6">
        <f t="shared" si="1"/>
        <v>316.31982550498026</v>
      </c>
    </row>
    <row r="34" spans="1:4" ht="15">
      <c r="A34" s="4">
        <f t="shared" si="4"/>
        <v>780</v>
      </c>
      <c r="B34" s="6">
        <f t="shared" si="0"/>
        <v>316.5007013175547</v>
      </c>
      <c r="C34" s="7">
        <f t="shared" si="3"/>
        <v>0.7859498181550939</v>
      </c>
      <c r="D34" s="6">
        <f t="shared" si="1"/>
        <v>317.10577532313533</v>
      </c>
    </row>
    <row r="35" spans="1:4" ht="15">
      <c r="A35" s="4">
        <f t="shared" si="4"/>
        <v>840</v>
      </c>
      <c r="B35" s="6">
        <f t="shared" si="0"/>
        <v>317.2221005999824</v>
      </c>
      <c r="C35" s="7">
        <f t="shared" si="3"/>
        <v>0.6934796114084683</v>
      </c>
      <c r="D35" s="6">
        <f t="shared" si="1"/>
        <v>317.7992549345438</v>
      </c>
    </row>
    <row r="36" spans="1:4" ht="15">
      <c r="A36" s="4">
        <f t="shared" si="4"/>
        <v>900</v>
      </c>
      <c r="B36" s="6">
        <f t="shared" si="0"/>
        <v>317.8634271006971</v>
      </c>
      <c r="C36" s="7">
        <f t="shared" si="3"/>
        <v>0.6118889022305734</v>
      </c>
      <c r="D36" s="6">
        <f t="shared" si="1"/>
        <v>318.4111438367744</v>
      </c>
    </row>
    <row r="37" spans="1:4" ht="15">
      <c r="A37" s="4">
        <f t="shared" si="4"/>
        <v>960</v>
      </c>
      <c r="B37" s="6">
        <f t="shared" si="0"/>
        <v>318.43356861668923</v>
      </c>
      <c r="C37" s="7">
        <f t="shared" si="3"/>
        <v>0.5398976732892057</v>
      </c>
      <c r="D37" s="6">
        <f t="shared" si="1"/>
        <v>318.9510415100636</v>
      </c>
    </row>
    <row r="38" spans="1:4" ht="15">
      <c r="A38" s="4">
        <f t="shared" si="4"/>
        <v>1020</v>
      </c>
      <c r="B38" s="6">
        <f t="shared" si="0"/>
        <v>318.94042643075977</v>
      </c>
      <c r="C38" s="7">
        <f t="shared" si="3"/>
        <v>0.4763765065202299</v>
      </c>
      <c r="D38" s="6">
        <f t="shared" si="1"/>
        <v>319.42741801658383</v>
      </c>
    </row>
    <row r="39" spans="1:4" ht="15">
      <c r="A39" s="4">
        <f t="shared" si="4"/>
        <v>1080</v>
      </c>
      <c r="B39" s="6">
        <f t="shared" si="0"/>
        <v>319.3910248111239</v>
      </c>
      <c r="C39" s="7">
        <f t="shared" si="3"/>
        <v>0.42032886450847207</v>
      </c>
      <c r="D39" s="6">
        <f t="shared" si="1"/>
        <v>319.8477468810923</v>
      </c>
    </row>
    <row r="40" spans="1:4" ht="15">
      <c r="A40" s="4">
        <f t="shared" si="4"/>
        <v>1140</v>
      </c>
      <c r="B40" s="6">
        <f t="shared" si="0"/>
        <v>319.79160835694347</v>
      </c>
      <c r="C40" s="7">
        <f t="shared" si="3"/>
        <v>0.3708754565365615</v>
      </c>
      <c r="D40" s="6">
        <f t="shared" si="1"/>
        <v>320.21862233762886</v>
      </c>
    </row>
    <row r="41" spans="1:4" ht="15">
      <c r="A41" s="4">
        <f t="shared" si="4"/>
        <v>1200</v>
      </c>
      <c r="B41" s="6">
        <f t="shared" si="0"/>
        <v>320.1477285388486</v>
      </c>
      <c r="C41" s="7">
        <f t="shared" si="3"/>
        <v>0.3272404440319607</v>
      </c>
      <c r="D41" s="6">
        <f t="shared" si="1"/>
        <v>320.54586278166084</v>
      </c>
    </row>
    <row r="42" spans="1:4" ht="15">
      <c r="A42" s="4">
        <f t="shared" si="4"/>
        <v>1260</v>
      </c>
      <c r="B42" s="6">
        <f t="shared" si="0"/>
        <v>320.46432063376517</v>
      </c>
      <c r="C42" s="7">
        <f t="shared" si="3"/>
        <v>0.28873926899953034</v>
      </c>
      <c r="D42" s="6">
        <f t="shared" si="1"/>
        <v>320.83460205066035</v>
      </c>
    </row>
    <row r="43" spans="1:4" ht="15.75" thickBot="1">
      <c r="A43" s="5">
        <f t="shared" si="4"/>
        <v>1320</v>
      </c>
      <c r="B43" s="8">
        <f t="shared" si="0"/>
        <v>320.74577212024775</v>
      </c>
      <c r="C43" s="9">
        <f t="shared" si="3"/>
        <v>0.2547679144887189</v>
      </c>
      <c r="D43" s="6">
        <f t="shared" si="1"/>
        <v>321.08936996514905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I19" sqref="I19"/>
    </sheetView>
  </sheetViews>
  <sheetFormatPr defaultColWidth="9.140625" defaultRowHeight="15"/>
  <sheetData>
    <row r="1" ht="15">
      <c r="A1" s="1" t="s">
        <v>39</v>
      </c>
    </row>
    <row r="3" ht="15">
      <c r="C3" t="s">
        <v>40</v>
      </c>
    </row>
    <row r="15" spans="1:2" ht="15">
      <c r="A15" t="s">
        <v>38</v>
      </c>
      <c r="B15">
        <v>0.1</v>
      </c>
    </row>
    <row r="17" spans="1:3" ht="15">
      <c r="A17" t="s">
        <v>35</v>
      </c>
      <c r="B17" t="s">
        <v>36</v>
      </c>
      <c r="C17" t="s">
        <v>37</v>
      </c>
    </row>
    <row r="18" spans="1:3" ht="15">
      <c r="A18">
        <v>0</v>
      </c>
      <c r="B18">
        <v>1</v>
      </c>
      <c r="C18">
        <v>1</v>
      </c>
    </row>
    <row r="19" spans="1:3" ht="15">
      <c r="A19">
        <v>0.1</v>
      </c>
      <c r="B19">
        <f>B18+C18*$B$15</f>
        <v>1.1</v>
      </c>
      <c r="C19">
        <f>(B19-A19)/(B19+A19)</f>
        <v>0.8333333333333333</v>
      </c>
    </row>
    <row r="20" spans="1:3" ht="15">
      <c r="A20">
        <f>A19+0.1</f>
        <v>0.2</v>
      </c>
      <c r="B20">
        <f>B19+C19*$B$15</f>
        <v>1.1833333333333333</v>
      </c>
      <c r="C20">
        <f>(B20-A20)/(B20+A20)</f>
        <v>0.710843373493976</v>
      </c>
    </row>
    <row r="21" spans="1:3" ht="15">
      <c r="A21">
        <f aca="true" t="shared" si="0" ref="A21:A27">A20+0.1</f>
        <v>0.30000000000000004</v>
      </c>
      <c r="B21">
        <f aca="true" t="shared" si="1" ref="B21:B28">B20+C20*$B$15</f>
        <v>1.254417670682731</v>
      </c>
      <c r="C21">
        <f aca="true" t="shared" si="2" ref="C21:C28">(B21-A21)/(B21+A21)</f>
        <v>0.614003358739181</v>
      </c>
    </row>
    <row r="22" spans="1:3" ht="15">
      <c r="A22">
        <f t="shared" si="0"/>
        <v>0.4</v>
      </c>
      <c r="B22">
        <f t="shared" si="1"/>
        <v>1.3158180065566492</v>
      </c>
      <c r="C22">
        <f t="shared" si="2"/>
        <v>0.5337500848324456</v>
      </c>
    </row>
    <row r="23" spans="1:3" ht="15">
      <c r="A23">
        <f t="shared" si="0"/>
        <v>0.5</v>
      </c>
      <c r="B23">
        <f t="shared" si="1"/>
        <v>1.3691930150398937</v>
      </c>
      <c r="C23">
        <f t="shared" si="2"/>
        <v>0.4650097705513535</v>
      </c>
    </row>
    <row r="24" spans="1:3" ht="15">
      <c r="A24">
        <f t="shared" si="0"/>
        <v>0.6</v>
      </c>
      <c r="B24">
        <f t="shared" si="1"/>
        <v>1.415693992095029</v>
      </c>
      <c r="C24">
        <f t="shared" si="2"/>
        <v>0.40467154007202777</v>
      </c>
    </row>
    <row r="25" spans="1:3" ht="15">
      <c r="A25">
        <f t="shared" si="0"/>
        <v>0.7</v>
      </c>
      <c r="B25">
        <f t="shared" si="1"/>
        <v>1.456161146102232</v>
      </c>
      <c r="C25">
        <f t="shared" si="2"/>
        <v>0.35069788149608905</v>
      </c>
    </row>
    <row r="26" spans="1:3" ht="15">
      <c r="A26">
        <f t="shared" si="0"/>
        <v>0.7999999999999999</v>
      </c>
      <c r="B26">
        <f t="shared" si="1"/>
        <v>1.4912309342518408</v>
      </c>
      <c r="C26">
        <f t="shared" si="2"/>
        <v>0.30168540583079617</v>
      </c>
    </row>
    <row r="27" spans="1:3" ht="15">
      <c r="A27">
        <f t="shared" si="0"/>
        <v>0.8999999999999999</v>
      </c>
      <c r="B27">
        <f t="shared" si="1"/>
        <v>1.5213994748349204</v>
      </c>
      <c r="C27">
        <f t="shared" si="2"/>
        <v>0.256628235569137</v>
      </c>
    </row>
    <row r="28" spans="1:3" ht="15">
      <c r="A28">
        <f>A27+0.1</f>
        <v>0.9999999999999999</v>
      </c>
      <c r="B28">
        <f t="shared" si="1"/>
        <v>1.547062298391834</v>
      </c>
      <c r="C28">
        <f t="shared" si="2"/>
        <v>0.2147816717075349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2012-12-03T19:15:38Z</cp:lastPrinted>
  <dcterms:created xsi:type="dcterms:W3CDTF">2012-10-08T12:51:05Z</dcterms:created>
  <dcterms:modified xsi:type="dcterms:W3CDTF">2012-12-04T09:05:07Z</dcterms:modified>
  <cp:category/>
  <cp:version/>
  <cp:contentType/>
  <cp:contentStatus/>
</cp:coreProperties>
</file>