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40" windowHeight="11520" activeTab="0"/>
  </bookViews>
  <sheets>
    <sheet name="ex1" sheetId="1" r:id="rId1"/>
    <sheet name="ex2" sheetId="2" r:id="rId2"/>
  </sheets>
  <definedNames/>
  <calcPr fullCalcOnLoad="1"/>
</workbook>
</file>

<file path=xl/sharedStrings.xml><?xml version="1.0" encoding="utf-8"?>
<sst xmlns="http://schemas.openxmlformats.org/spreadsheetml/2006/main" count="119" uniqueCount="79">
  <si>
    <t>m</t>
  </si>
  <si>
    <t>Re=</t>
  </si>
  <si>
    <t>v=</t>
  </si>
  <si>
    <t>Q=</t>
  </si>
  <si>
    <t>m3/s</t>
  </si>
  <si>
    <t>D=</t>
  </si>
  <si>
    <t>Viscosità aria compressa a 40°C</t>
  </si>
  <si>
    <t>m/s</t>
  </si>
  <si>
    <t>m/s2</t>
  </si>
  <si>
    <t>Calcolo coefficiente di attrito in regime turbolento (formula di BARR):</t>
  </si>
  <si>
    <t>Si fissa un diametro di 1° tentativo della tubatura</t>
  </si>
  <si>
    <t>Rugosità della tubatura in acciaio</t>
  </si>
  <si>
    <t>Si verifica che la velocità dell'aria abbia valori accettabili (5-10 m/s)</t>
  </si>
  <si>
    <t>Yd=</t>
  </si>
  <si>
    <t>Lunghezza della tubatura dal compressore al punto + sfavorito del circuito</t>
  </si>
  <si>
    <t>l=</t>
  </si>
  <si>
    <t>p=</t>
  </si>
  <si>
    <t>Pa</t>
  </si>
  <si>
    <t>bar</t>
  </si>
  <si>
    <t>kg/m3</t>
  </si>
  <si>
    <t>Perdite x attrito nella tubatura in "m"</t>
  </si>
  <si>
    <t>Perdite x attrito nella tubatura in "bar"</t>
  </si>
  <si>
    <t>Pressione nel punto + sfavorito</t>
  </si>
  <si>
    <t>pmin=</t>
  </si>
  <si>
    <t>Portata DI ARIA COMPRESSA richiesta dalla linea pneumatica (a 40°c)</t>
  </si>
  <si>
    <t>Pressione dell'aria compressa in ingresso alla linea</t>
  </si>
  <si>
    <t>Densità dell'aria (a 40°c)</t>
  </si>
  <si>
    <t>(dalla legge gas perfetti con Raria=287)</t>
  </si>
  <si>
    <t>(tramite formula empirica  vis=(0,1127*T(°C)+ 12,2671)*10^-6)</t>
  </si>
  <si>
    <t>Individuazione del tipo di moto presente nella  tubatura</t>
  </si>
  <si>
    <t xml:space="preserve">   &gt;&gt; regime TURBOLENTO   (per Laminare  landa=64/Re)</t>
  </si>
  <si>
    <t>(se non accettabile si varia il diametro del condotto !!!)</t>
  </si>
  <si>
    <t>Landa=0,0055*(1+(2000*B20/B17+10^6/B26)^(1/3))</t>
  </si>
  <si>
    <t>Yd=B32*B14/B17*B29^2/19,62</t>
  </si>
  <si>
    <t>DIMENSIONAMENTO CONDOTTI ARIA COMPRESSA</t>
  </si>
  <si>
    <t>Si parte dalla portata volumetrica massima</t>
  </si>
  <si>
    <r>
      <rPr>
        <sz val="14"/>
        <color indexed="8"/>
        <rFont val="Symbol"/>
        <family val="1"/>
      </rPr>
      <t>r</t>
    </r>
    <r>
      <rPr>
        <sz val="14"/>
        <color indexed="8"/>
        <rFont val="Calibri"/>
        <family val="2"/>
      </rPr>
      <t>=</t>
    </r>
  </si>
  <si>
    <r>
      <rPr>
        <sz val="14"/>
        <color indexed="8"/>
        <rFont val="Symbol"/>
        <family val="1"/>
      </rPr>
      <t>e</t>
    </r>
    <r>
      <rPr>
        <sz val="14"/>
        <color indexed="8"/>
        <rFont val="Calibri"/>
        <family val="2"/>
      </rPr>
      <t>=</t>
    </r>
  </si>
  <si>
    <r>
      <rPr>
        <sz val="14"/>
        <color indexed="8"/>
        <rFont val="Symbol"/>
        <family val="1"/>
      </rPr>
      <t>n</t>
    </r>
    <r>
      <rPr>
        <sz val="14"/>
        <color indexed="8"/>
        <rFont val="Calibri"/>
        <family val="2"/>
      </rPr>
      <t>=</t>
    </r>
  </si>
  <si>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=</t>
    </r>
  </si>
  <si>
    <r>
      <rPr>
        <sz val="14"/>
        <color indexed="8"/>
        <rFont val="Symbol"/>
        <family val="1"/>
      </rPr>
      <t>D</t>
    </r>
    <r>
      <rPr>
        <sz val="14"/>
        <color indexed="8"/>
        <rFont val="Calibri"/>
        <family val="2"/>
      </rPr>
      <t>p</t>
    </r>
  </si>
  <si>
    <t>N. cicli al minuto</t>
  </si>
  <si>
    <t>mm</t>
  </si>
  <si>
    <t>cicli/s</t>
  </si>
  <si>
    <t>m3</t>
  </si>
  <si>
    <t>D tubo</t>
  </si>
  <si>
    <t>A tubo</t>
  </si>
  <si>
    <t>m2</t>
  </si>
  <si>
    <t>N. cilindri impianto</t>
  </si>
  <si>
    <t>vel. Aria</t>
  </si>
  <si>
    <t>PERDITE PER ATTRITO</t>
  </si>
  <si>
    <t>PERDITE LOCALIZZATE</t>
  </si>
  <si>
    <t xml:space="preserve">Curve </t>
  </si>
  <si>
    <t>Valvole</t>
  </si>
  <si>
    <t>numero</t>
  </si>
  <si>
    <t>k</t>
  </si>
  <si>
    <t>ktot</t>
  </si>
  <si>
    <t>tot</t>
  </si>
  <si>
    <t>Perdita pressione nella tubatura in "bar"</t>
  </si>
  <si>
    <t>YL</t>
  </si>
  <si>
    <r>
      <rPr>
        <sz val="14"/>
        <color indexed="8"/>
        <rFont val="Symbol"/>
        <family val="1"/>
      </rPr>
      <t>D</t>
    </r>
    <r>
      <rPr>
        <sz val="14"/>
        <color indexed="8"/>
        <rFont val="Calibri"/>
        <family val="2"/>
      </rPr>
      <t>p d</t>
    </r>
  </si>
  <si>
    <r>
      <rPr>
        <sz val="14"/>
        <color indexed="8"/>
        <rFont val="Symbol"/>
        <family val="1"/>
      </rPr>
      <t>D</t>
    </r>
    <r>
      <rPr>
        <sz val="14"/>
        <color indexed="8"/>
        <rFont val="Calibri"/>
        <family val="2"/>
      </rPr>
      <t>p L</t>
    </r>
  </si>
  <si>
    <t>IMPIANTO</t>
  </si>
  <si>
    <t>TIPO</t>
  </si>
  <si>
    <t xml:space="preserve">   &gt;&gt; regime TURBOLENTO</t>
  </si>
  <si>
    <t>Si parte col calcolo della portata volumetrica massima dell'impianto</t>
  </si>
  <si>
    <t>NB: usare densità dell'aria alla pressione della linea (alla T di 30°c)</t>
  </si>
  <si>
    <r>
      <t>(dalla legge gas perfetti  p/</t>
    </r>
    <r>
      <rPr>
        <sz val="14"/>
        <color indexed="8"/>
        <rFont val="Symbol"/>
        <family val="1"/>
      </rPr>
      <t>r</t>
    </r>
    <r>
      <rPr>
        <sz val="14"/>
        <color indexed="8"/>
        <rFont val="Calibri"/>
        <family val="2"/>
      </rPr>
      <t xml:space="preserve"> = R*T con  R aria=287)</t>
    </r>
  </si>
  <si>
    <t>Nota la velocità dell'aria nella tubatura si trova il diametro dalla portata Q = v*A</t>
  </si>
  <si>
    <t>Corsa cilindro</t>
  </si>
  <si>
    <t>Diametro cilindro</t>
  </si>
  <si>
    <t>Volume cilindro</t>
  </si>
  <si>
    <r>
      <t xml:space="preserve">Con formula empirica  </t>
    </r>
    <r>
      <rPr>
        <sz val="14"/>
        <color indexed="8"/>
        <rFont val="Symbol"/>
        <family val="1"/>
      </rPr>
      <t>n</t>
    </r>
    <r>
      <rPr>
        <sz val="14"/>
        <color indexed="8"/>
        <rFont val="Calibri"/>
        <family val="2"/>
      </rPr>
      <t>=(0,1127*T(°C)+ 12,2671)*10^-6)</t>
    </r>
  </si>
  <si>
    <r>
      <t>Re=v*D/</t>
    </r>
    <r>
      <rPr>
        <sz val="14"/>
        <color indexed="8"/>
        <rFont val="Symbol"/>
        <family val="1"/>
      </rPr>
      <t>n</t>
    </r>
  </si>
  <si>
    <t>p min=</t>
  </si>
  <si>
    <r>
      <t>f</t>
    </r>
    <r>
      <rPr>
        <sz val="14"/>
        <color indexed="8"/>
        <rFont val="Calibri"/>
        <family val="2"/>
      </rPr>
      <t>=0,0055*(1+(2000*B20/B17+10^6/B26)^(1/3))</t>
    </r>
  </si>
  <si>
    <r>
      <rPr>
        <sz val="14"/>
        <color indexed="8"/>
        <rFont val="Arial"/>
        <family val="2"/>
      </rPr>
      <t>f</t>
    </r>
    <r>
      <rPr>
        <sz val="14"/>
        <color indexed="8"/>
        <rFont val="Calibri"/>
        <family val="2"/>
      </rPr>
      <t>=</t>
    </r>
  </si>
  <si>
    <t>Perdite x attrito nella tubatura:  Yd=f*l/D*v^2/19,62</t>
  </si>
  <si>
    <t>Perdite localizzate:  YL = Ktot*v^2/19,62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</si>
</sst>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0000"/>
    <numFmt numFmtId="174" formatCode="0.0000"/>
    <numFmt numFmtId="175" formatCode="0.0"/>
    <numFmt numFmtId="176" formatCode="0.0000E+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73" fontId="39" fillId="0" borderId="0" xfId="0" applyNumberFormat="1" applyFont="1" applyAlignment="1">
      <alignment/>
    </xf>
    <xf numFmtId="0" fontId="39" fillId="0" borderId="0" xfId="0" applyFont="1" applyAlignment="1" quotePrefix="1">
      <alignment/>
    </xf>
    <xf numFmtId="2" fontId="39" fillId="0" borderId="0" xfId="0" applyNumberFormat="1" applyFont="1" applyAlignment="1">
      <alignment/>
    </xf>
    <xf numFmtId="174" fontId="39" fillId="0" borderId="0" xfId="0" applyNumberFormat="1" applyFont="1" applyAlignment="1" quotePrefix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174" fontId="39" fillId="33" borderId="0" xfId="0" applyNumberFormat="1" applyFont="1" applyFill="1" applyAlignment="1">
      <alignment/>
    </xf>
    <xf numFmtId="1" fontId="39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3" fontId="39" fillId="33" borderId="0" xfId="0" applyNumberFormat="1" applyFont="1" applyFill="1" applyAlignment="1">
      <alignment/>
    </xf>
    <xf numFmtId="0" fontId="39" fillId="33" borderId="0" xfId="0" applyFont="1" applyFill="1" applyAlignment="1" quotePrefix="1">
      <alignment/>
    </xf>
    <xf numFmtId="174" fontId="39" fillId="33" borderId="0" xfId="0" applyNumberFormat="1" applyFont="1" applyFill="1" applyAlignment="1" quotePrefix="1">
      <alignment/>
    </xf>
    <xf numFmtId="2" fontId="39" fillId="33" borderId="0" xfId="0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2" fontId="38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/>
    </xf>
    <xf numFmtId="0" fontId="40" fillId="33" borderId="0" xfId="0" applyFont="1" applyFill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22">
      <selection activeCell="I7" sqref="I7"/>
    </sheetView>
  </sheetViews>
  <sheetFormatPr defaultColWidth="9.140625" defaultRowHeight="15"/>
  <cols>
    <col min="1" max="1" width="11.421875" style="10" customWidth="1"/>
    <col min="2" max="2" width="14.140625" style="10" customWidth="1"/>
    <col min="3" max="3" width="10.421875" style="10" customWidth="1"/>
    <col min="4" max="4" width="14.00390625" style="10" customWidth="1"/>
    <col min="5" max="5" width="15.7109375" style="10" bestFit="1" customWidth="1"/>
    <col min="6" max="6" width="9.140625" style="10" customWidth="1"/>
    <col min="7" max="7" width="19.00390625" style="10" customWidth="1"/>
    <col min="8" max="8" width="22.57421875" style="10" customWidth="1"/>
    <col min="9" max="9" width="13.421875" style="10" customWidth="1"/>
    <col min="10" max="16384" width="9.140625" style="10" customWidth="1"/>
  </cols>
  <sheetData>
    <row r="1" spans="1:10" ht="18.75">
      <c r="A1" s="9" t="s">
        <v>34</v>
      </c>
      <c r="J1" s="9"/>
    </row>
    <row r="2" spans="1:10" ht="18.75">
      <c r="A2" s="9"/>
      <c r="J2" s="9"/>
    </row>
    <row r="3" spans="1:10" ht="18.75">
      <c r="A3" s="9" t="s">
        <v>62</v>
      </c>
      <c r="J3" s="9"/>
    </row>
    <row r="4" spans="1:10" ht="18.75">
      <c r="A4" s="10" t="s">
        <v>48</v>
      </c>
      <c r="C4" s="10">
        <v>10</v>
      </c>
      <c r="J4" s="9"/>
    </row>
    <row r="5" spans="1:10" ht="18.75">
      <c r="A5" s="10" t="s">
        <v>41</v>
      </c>
      <c r="C5" s="10">
        <v>30</v>
      </c>
      <c r="E5" s="10">
        <f>C5/60</f>
        <v>0.5</v>
      </c>
      <c r="F5" s="10" t="s">
        <v>43</v>
      </c>
      <c r="J5" s="9"/>
    </row>
    <row r="6" spans="1:10" ht="18.75">
      <c r="A6" s="10" t="s">
        <v>69</v>
      </c>
      <c r="C6" s="10">
        <v>300</v>
      </c>
      <c r="D6" s="10" t="s">
        <v>42</v>
      </c>
      <c r="E6" s="10">
        <f>C6/1000</f>
        <v>0.3</v>
      </c>
      <c r="F6" s="10" t="s">
        <v>0</v>
      </c>
      <c r="J6" s="9"/>
    </row>
    <row r="7" spans="1:10" ht="18.75">
      <c r="A7" s="10" t="s">
        <v>70</v>
      </c>
      <c r="C7" s="10">
        <v>100</v>
      </c>
      <c r="D7" s="10" t="s">
        <v>42</v>
      </c>
      <c r="E7" s="10">
        <f>C7/1000</f>
        <v>0.1</v>
      </c>
      <c r="F7" s="10" t="s">
        <v>0</v>
      </c>
      <c r="J7" s="9"/>
    </row>
    <row r="8" spans="1:10" ht="18.75">
      <c r="A8" s="10" t="s">
        <v>71</v>
      </c>
      <c r="E8" s="10">
        <f>3.14*E7^2/4*E6</f>
        <v>0.0023550000000000003</v>
      </c>
      <c r="F8" s="10" t="s">
        <v>44</v>
      </c>
      <c r="J8" s="9"/>
    </row>
    <row r="9" spans="1:10" ht="18.75">
      <c r="A9" s="9"/>
      <c r="J9" s="9"/>
    </row>
    <row r="10" spans="1:10" ht="18.75">
      <c r="A10" s="9" t="s">
        <v>65</v>
      </c>
      <c r="J10" s="9"/>
    </row>
    <row r="11" ht="18.75">
      <c r="A11" s="10" t="s">
        <v>24</v>
      </c>
    </row>
    <row r="12" spans="1:11" ht="18.75">
      <c r="A12" s="10" t="s">
        <v>3</v>
      </c>
      <c r="B12" s="11">
        <f>2*C4*C5/60*3.14*(C7/1000)^2/4*C6/1000</f>
        <v>0.023550000000000005</v>
      </c>
      <c r="C12" s="10" t="s">
        <v>4</v>
      </c>
      <c r="K12" s="11"/>
    </row>
    <row r="13" spans="2:11" ht="18.75">
      <c r="B13" s="11"/>
      <c r="K13" s="11"/>
    </row>
    <row r="14" spans="1:11" ht="18.75">
      <c r="A14" s="10" t="s">
        <v>25</v>
      </c>
      <c r="B14" s="11"/>
      <c r="K14" s="11"/>
    </row>
    <row r="15" spans="1:11" ht="18.75">
      <c r="A15" s="10" t="s">
        <v>16</v>
      </c>
      <c r="B15" s="12">
        <v>700000</v>
      </c>
      <c r="C15" s="10" t="s">
        <v>17</v>
      </c>
      <c r="D15" s="10">
        <f>B15/100000</f>
        <v>7</v>
      </c>
      <c r="E15" s="10" t="s">
        <v>18</v>
      </c>
      <c r="K15" s="12"/>
    </row>
    <row r="16" spans="2:11" ht="18.75">
      <c r="B16" s="12"/>
      <c r="K16" s="12"/>
    </row>
    <row r="17" spans="1:11" ht="18.75">
      <c r="A17" s="10" t="s">
        <v>66</v>
      </c>
      <c r="B17" s="11"/>
      <c r="K17" s="11"/>
    </row>
    <row r="18" spans="1:11" ht="18.75">
      <c r="A18" s="10" t="s">
        <v>36</v>
      </c>
      <c r="B18" s="11">
        <f>B15/(287*(273+30))</f>
        <v>8.049585446349512</v>
      </c>
      <c r="C18" s="10" t="s">
        <v>19</v>
      </c>
      <c r="D18" s="10" t="s">
        <v>67</v>
      </c>
      <c r="K18" s="11"/>
    </row>
    <row r="19" spans="2:11" ht="18.75">
      <c r="B19" s="11"/>
      <c r="K19" s="11"/>
    </row>
    <row r="20" spans="1:11" ht="18.75">
      <c r="A20" s="10" t="s">
        <v>14</v>
      </c>
      <c r="B20" s="11"/>
      <c r="K20" s="11"/>
    </row>
    <row r="21" spans="1:11" ht="18.75">
      <c r="A21" s="10" t="s">
        <v>15</v>
      </c>
      <c r="B21" s="12">
        <v>250</v>
      </c>
      <c r="C21" s="10" t="s">
        <v>0</v>
      </c>
      <c r="K21" s="12"/>
    </row>
    <row r="23" ht="18.75">
      <c r="A23" s="10" t="s">
        <v>68</v>
      </c>
    </row>
    <row r="24" spans="1:3" ht="18.75">
      <c r="A24" s="10" t="s">
        <v>49</v>
      </c>
      <c r="B24" s="10">
        <v>4</v>
      </c>
      <c r="C24" s="10" t="s">
        <v>7</v>
      </c>
    </row>
    <row r="25" spans="1:3" ht="18.75">
      <c r="A25" s="10" t="s">
        <v>46</v>
      </c>
      <c r="B25" s="10">
        <f>B12/B24</f>
        <v>0.005887500000000001</v>
      </c>
      <c r="C25" s="10" t="s">
        <v>47</v>
      </c>
    </row>
    <row r="26" spans="1:5" ht="18.75">
      <c r="A26" s="10" t="s">
        <v>45</v>
      </c>
      <c r="B26" s="10">
        <f>(4*B25/3.14)^0.5</f>
        <v>0.08660254037844388</v>
      </c>
      <c r="C26" s="10" t="s">
        <v>0</v>
      </c>
      <c r="D26" s="12">
        <f>B26*1000</f>
        <v>86.60254037844388</v>
      </c>
      <c r="E26" s="10" t="s">
        <v>42</v>
      </c>
    </row>
    <row r="28" ht="18.75">
      <c r="A28" s="10" t="s">
        <v>11</v>
      </c>
    </row>
    <row r="29" spans="1:3" ht="18.75">
      <c r="A29" s="10" t="s">
        <v>37</v>
      </c>
      <c r="B29" s="10">
        <f>200*10^-6</f>
        <v>0.00019999999999999998</v>
      </c>
      <c r="C29" s="10" t="s">
        <v>0</v>
      </c>
    </row>
    <row r="31" ht="18.75">
      <c r="A31" s="10" t="s">
        <v>6</v>
      </c>
    </row>
    <row r="32" ht="18.75">
      <c r="A32" s="10" t="s">
        <v>72</v>
      </c>
    </row>
    <row r="33" spans="1:11" ht="18.75">
      <c r="A33" s="13" t="s">
        <v>38</v>
      </c>
      <c r="B33" s="14">
        <f>(0.1127*40+12.2671)*10^-6</f>
        <v>1.6775099999999998E-05</v>
      </c>
      <c r="C33" s="10" t="s">
        <v>8</v>
      </c>
      <c r="K33" s="14"/>
    </row>
    <row r="35" ht="18.75">
      <c r="A35" s="10" t="s">
        <v>29</v>
      </c>
    </row>
    <row r="36" spans="1:12" ht="18.75">
      <c r="A36" s="10" t="s">
        <v>73</v>
      </c>
      <c r="B36" s="12">
        <f>B26*B24/B33</f>
        <v>20650.259105088826</v>
      </c>
      <c r="C36" s="15" t="s">
        <v>64</v>
      </c>
      <c r="K36" s="12"/>
      <c r="L36" s="15"/>
    </row>
    <row r="40" spans="11:12" ht="18.75">
      <c r="K40" s="12"/>
      <c r="L40" s="15"/>
    </row>
    <row r="41" spans="11:12" ht="18.75">
      <c r="K41" s="12"/>
      <c r="L41" s="15"/>
    </row>
    <row r="42" spans="11:13" ht="18.75">
      <c r="K42" s="16"/>
      <c r="M42" s="15"/>
    </row>
    <row r="44" ht="18.75">
      <c r="A44" s="9" t="s">
        <v>50</v>
      </c>
    </row>
    <row r="45" spans="1:11" ht="18.75">
      <c r="A45" s="9"/>
      <c r="K45" s="17"/>
    </row>
    <row r="46" spans="1:3" ht="18.75">
      <c r="A46" s="10" t="s">
        <v>9</v>
      </c>
      <c r="B46" s="12"/>
      <c r="C46" s="15"/>
    </row>
    <row r="47" spans="1:3" ht="18.75">
      <c r="A47" s="21" t="s">
        <v>75</v>
      </c>
      <c r="B47" s="12"/>
      <c r="C47" s="15"/>
    </row>
    <row r="48" spans="1:11" ht="18.75">
      <c r="A48" s="13" t="s">
        <v>76</v>
      </c>
      <c r="B48" s="16">
        <f>0.0055*(1+(2000*B29/B24+10^6/B36)^(1/3))</f>
        <v>0.025561011303457826</v>
      </c>
      <c r="K48" s="17"/>
    </row>
    <row r="50" ht="18.75">
      <c r="A50" s="10" t="s">
        <v>77</v>
      </c>
    </row>
    <row r="51" spans="1:3" ht="18.75">
      <c r="A51" s="10" t="s">
        <v>13</v>
      </c>
      <c r="B51" s="17">
        <f>B48*B21/B26*B24^2/19.62</f>
        <v>60.17393173011392</v>
      </c>
      <c r="C51" s="10" t="s">
        <v>0</v>
      </c>
    </row>
    <row r="53" ht="18.75">
      <c r="A53" s="10" t="s">
        <v>21</v>
      </c>
    </row>
    <row r="54" spans="1:3" ht="18.75">
      <c r="A54" s="13" t="s">
        <v>60</v>
      </c>
      <c r="B54" s="17">
        <f>9.81*B18*B51/100000</f>
        <v>0.04751720762073715</v>
      </c>
      <c r="C54" s="10" t="s">
        <v>18</v>
      </c>
    </row>
    <row r="56" ht="18.75">
      <c r="A56" s="9" t="s">
        <v>51</v>
      </c>
    </row>
    <row r="57" ht="18.75">
      <c r="A57" s="9"/>
    </row>
    <row r="58" spans="1:4" ht="18.75">
      <c r="A58" s="18" t="s">
        <v>63</v>
      </c>
      <c r="B58" s="18" t="s">
        <v>54</v>
      </c>
      <c r="C58" s="18" t="s">
        <v>55</v>
      </c>
      <c r="D58" s="18" t="s">
        <v>56</v>
      </c>
    </row>
    <row r="59" spans="1:4" ht="18.75">
      <c r="A59" s="18" t="s">
        <v>52</v>
      </c>
      <c r="B59" s="18">
        <v>7</v>
      </c>
      <c r="C59" s="18">
        <v>0.8</v>
      </c>
      <c r="D59" s="18">
        <f>B59*C59</f>
        <v>5.6000000000000005</v>
      </c>
    </row>
    <row r="60" spans="1:4" ht="18.75">
      <c r="A60" s="18" t="s">
        <v>53</v>
      </c>
      <c r="B60" s="18">
        <v>4</v>
      </c>
      <c r="C60" s="18">
        <v>6</v>
      </c>
      <c r="D60" s="18">
        <f>B60*C60</f>
        <v>24</v>
      </c>
    </row>
    <row r="61" spans="3:4" ht="18.75">
      <c r="C61" s="18" t="s">
        <v>57</v>
      </c>
      <c r="D61" s="18">
        <f>SUM(D59:D60)</f>
        <v>29.6</v>
      </c>
    </row>
    <row r="62" spans="3:4" ht="18.75">
      <c r="C62" s="20"/>
      <c r="D62" s="20"/>
    </row>
    <row r="63" ht="18.75">
      <c r="A63" s="10" t="s">
        <v>78</v>
      </c>
    </row>
    <row r="64" spans="1:3" ht="18.75">
      <c r="A64" s="10" t="s">
        <v>59</v>
      </c>
      <c r="B64" s="17">
        <f>D61*B24^2/19.62</f>
        <v>24.138634046890928</v>
      </c>
      <c r="C64" s="10" t="s">
        <v>0</v>
      </c>
    </row>
    <row r="65" ht="18.75">
      <c r="A65" s="10" t="s">
        <v>58</v>
      </c>
    </row>
    <row r="66" spans="1:3" ht="18.75">
      <c r="A66" s="13" t="s">
        <v>61</v>
      </c>
      <c r="B66" s="17">
        <f>9.81*B18*B64/100000</f>
        <v>0.019061418336955648</v>
      </c>
      <c r="C66" s="10" t="s">
        <v>18</v>
      </c>
    </row>
    <row r="67" ht="18.75">
      <c r="A67" s="9"/>
    </row>
    <row r="69" spans="1:3" ht="18.75">
      <c r="A69" s="9" t="s">
        <v>22</v>
      </c>
      <c r="B69" s="9"/>
      <c r="C69" s="9"/>
    </row>
    <row r="70" spans="1:3" ht="18.75">
      <c r="A70" s="9" t="s">
        <v>74</v>
      </c>
      <c r="B70" s="19">
        <f>D15-B54-B66</f>
        <v>6.9334213740423065</v>
      </c>
      <c r="C70" s="9" t="s">
        <v>18</v>
      </c>
    </row>
    <row r="71" ht="18.75">
      <c r="B71" s="11"/>
    </row>
    <row r="80" ht="18.75">
      <c r="B80" s="14"/>
    </row>
    <row r="83" spans="2:3" ht="18.75">
      <c r="B83" s="12"/>
      <c r="C83" s="15"/>
    </row>
    <row r="84" spans="2:3" ht="18.75">
      <c r="B84" s="12"/>
      <c r="C84" s="15"/>
    </row>
    <row r="85" spans="2:3" ht="18.75">
      <c r="B85" s="12"/>
      <c r="C85" s="15"/>
    </row>
    <row r="86" ht="18.75">
      <c r="B86" s="17"/>
    </row>
    <row r="88" spans="2:3" ht="18.75">
      <c r="B88" s="12"/>
      <c r="C88" s="15"/>
    </row>
    <row r="89" spans="2:4" ht="18.75">
      <c r="B89" s="16"/>
      <c r="D89" s="15"/>
    </row>
    <row r="92" ht="18.75">
      <c r="B92" s="17"/>
    </row>
    <row r="95" ht="18.75">
      <c r="B95" s="17"/>
    </row>
    <row r="98" ht="18.75">
      <c r="B98" s="17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7.421875" style="2" customWidth="1"/>
    <col min="2" max="2" width="14.140625" style="2" customWidth="1"/>
    <col min="3" max="3" width="10.421875" style="2" customWidth="1"/>
    <col min="4" max="4" width="14.00390625" style="2" customWidth="1"/>
    <col min="5" max="8" width="9.140625" style="2" customWidth="1"/>
    <col min="9" max="9" width="13.421875" style="2" customWidth="1"/>
    <col min="10" max="16384" width="9.140625" style="2" customWidth="1"/>
  </cols>
  <sheetData>
    <row r="1" spans="1:10" ht="18.75">
      <c r="A1" s="1" t="s">
        <v>34</v>
      </c>
      <c r="J1" s="1"/>
    </row>
    <row r="2" spans="1:10" ht="18.75">
      <c r="A2" s="1"/>
      <c r="J2" s="1"/>
    </row>
    <row r="3" spans="1:10" ht="18.75">
      <c r="A3" s="1" t="s">
        <v>35</v>
      </c>
      <c r="J3" s="1"/>
    </row>
    <row r="4" spans="1:10" ht="18.75">
      <c r="A4" s="1"/>
      <c r="J4" s="1"/>
    </row>
    <row r="5" ht="18.75">
      <c r="A5" s="2" t="s">
        <v>24</v>
      </c>
    </row>
    <row r="6" spans="1:11" ht="18.75">
      <c r="A6" s="2" t="s">
        <v>3</v>
      </c>
      <c r="B6" s="3">
        <f>20/3600</f>
        <v>0.005555555555555556</v>
      </c>
      <c r="C6" s="2" t="s">
        <v>4</v>
      </c>
      <c r="K6" s="3"/>
    </row>
    <row r="7" spans="2:11" ht="18.75">
      <c r="B7" s="3"/>
      <c r="K7" s="3"/>
    </row>
    <row r="8" spans="1:11" ht="18.75">
      <c r="A8" s="2" t="s">
        <v>25</v>
      </c>
      <c r="B8" s="3"/>
      <c r="K8" s="3"/>
    </row>
    <row r="9" spans="1:11" ht="18.75">
      <c r="A9" s="2" t="s">
        <v>16</v>
      </c>
      <c r="B9" s="4">
        <v>650000</v>
      </c>
      <c r="C9" s="2" t="s">
        <v>17</v>
      </c>
      <c r="D9" s="2">
        <f>B9/100000</f>
        <v>6.5</v>
      </c>
      <c r="E9" s="2" t="s">
        <v>18</v>
      </c>
      <c r="K9" s="4"/>
    </row>
    <row r="10" spans="1:11" ht="18.75">
      <c r="A10" s="2" t="s">
        <v>26</v>
      </c>
      <c r="B10" s="3"/>
      <c r="K10" s="3"/>
    </row>
    <row r="11" spans="1:11" ht="18.75">
      <c r="A11" s="2" t="s">
        <v>36</v>
      </c>
      <c r="B11" s="3">
        <f>B9/(287*313)</f>
        <v>7.23580946443878</v>
      </c>
      <c r="C11" s="2" t="s">
        <v>19</v>
      </c>
      <c r="D11" s="2" t="s">
        <v>27</v>
      </c>
      <c r="K11" s="3"/>
    </row>
    <row r="12" spans="2:11" ht="18.75">
      <c r="B12" s="3"/>
      <c r="K12" s="3"/>
    </row>
    <row r="13" spans="1:11" ht="18.75">
      <c r="A13" s="2" t="s">
        <v>14</v>
      </c>
      <c r="B13" s="3"/>
      <c r="K13" s="3"/>
    </row>
    <row r="14" spans="1:11" ht="18.75">
      <c r="A14" s="2" t="s">
        <v>15</v>
      </c>
      <c r="B14" s="4">
        <v>400</v>
      </c>
      <c r="C14" s="2" t="s">
        <v>0</v>
      </c>
      <c r="K14" s="4"/>
    </row>
    <row r="16" ht="18.75">
      <c r="A16" s="2" t="s">
        <v>10</v>
      </c>
    </row>
    <row r="17" spans="1:3" ht="18.75">
      <c r="A17" s="2" t="s">
        <v>5</v>
      </c>
      <c r="B17" s="2">
        <v>0.03</v>
      </c>
      <c r="C17" s="2" t="s">
        <v>0</v>
      </c>
    </row>
    <row r="19" ht="18.75">
      <c r="A19" s="2" t="s">
        <v>11</v>
      </c>
    </row>
    <row r="20" spans="1:3" ht="18.75">
      <c r="A20" s="2" t="s">
        <v>37</v>
      </c>
      <c r="B20" s="2">
        <f>250*10^-6</f>
        <v>0.00025</v>
      </c>
      <c r="C20" s="2" t="s">
        <v>0</v>
      </c>
    </row>
    <row r="22" ht="18.75">
      <c r="A22" s="2" t="s">
        <v>6</v>
      </c>
    </row>
    <row r="23" spans="1:11" ht="18.75">
      <c r="A23" s="2" t="s">
        <v>38</v>
      </c>
      <c r="B23" s="5">
        <f>(0.1127*40+12.2671)*10^-6</f>
        <v>1.6775099999999998E-05</v>
      </c>
      <c r="C23" s="2" t="s">
        <v>8</v>
      </c>
      <c r="D23" s="2" t="s">
        <v>28</v>
      </c>
      <c r="K23" s="5"/>
    </row>
    <row r="25" ht="18.75">
      <c r="A25" s="2" t="s">
        <v>29</v>
      </c>
    </row>
    <row r="26" spans="1:12" ht="18.75">
      <c r="A26" s="2" t="s">
        <v>1</v>
      </c>
      <c r="B26" s="4">
        <f>B29*B17/B23</f>
        <v>14062.789163904874</v>
      </c>
      <c r="C26" s="6" t="s">
        <v>30</v>
      </c>
      <c r="K26" s="4"/>
      <c r="L26" s="6"/>
    </row>
    <row r="27" spans="2:12" ht="18.75">
      <c r="B27" s="4"/>
      <c r="C27" s="6"/>
      <c r="K27" s="4"/>
      <c r="L27" s="6"/>
    </row>
    <row r="28" spans="1:12" ht="18.75">
      <c r="A28" s="2" t="s">
        <v>12</v>
      </c>
      <c r="B28" s="4"/>
      <c r="C28" s="6"/>
      <c r="K28" s="4"/>
      <c r="L28" s="6"/>
    </row>
    <row r="29" spans="1:11" ht="18.75">
      <c r="A29" s="2" t="s">
        <v>2</v>
      </c>
      <c r="B29" s="7">
        <f>B6/(3.14*B17^2/4)</f>
        <v>7.863489816780688</v>
      </c>
      <c r="C29" s="2" t="s">
        <v>7</v>
      </c>
      <c r="D29" s="2" t="s">
        <v>31</v>
      </c>
      <c r="K29" s="7"/>
    </row>
    <row r="31" spans="1:12" ht="18.75">
      <c r="A31" s="2" t="s">
        <v>9</v>
      </c>
      <c r="B31" s="4"/>
      <c r="C31" s="6"/>
      <c r="K31" s="4"/>
      <c r="L31" s="6"/>
    </row>
    <row r="32" spans="1:13" ht="18.75">
      <c r="A32" s="2" t="s">
        <v>39</v>
      </c>
      <c r="B32" s="8">
        <f>0.0055*(1+(2000*B20/B17+10^6/B26)^(1/3))</f>
        <v>0.029943035503619878</v>
      </c>
      <c r="D32" s="6" t="s">
        <v>32</v>
      </c>
      <c r="K32" s="8"/>
      <c r="M32" s="6"/>
    </row>
    <row r="34" ht="18.75">
      <c r="A34" s="2" t="s">
        <v>20</v>
      </c>
    </row>
    <row r="35" spans="1:11" ht="18.75">
      <c r="A35" s="2" t="s">
        <v>13</v>
      </c>
      <c r="B35" s="7">
        <f>B32*B14/B17*B29^2/19.62</f>
        <v>1258.2479058079368</v>
      </c>
      <c r="C35" s="2" t="s">
        <v>0</v>
      </c>
      <c r="D35" s="2" t="s">
        <v>33</v>
      </c>
      <c r="K35" s="7"/>
    </row>
    <row r="37" ht="18.75">
      <c r="A37" s="2" t="s">
        <v>21</v>
      </c>
    </row>
    <row r="38" spans="1:11" ht="18.75">
      <c r="A38" s="2" t="s">
        <v>40</v>
      </c>
      <c r="B38" s="7">
        <f>9.81*B11*B35/100000</f>
        <v>0.8931457705451692</v>
      </c>
      <c r="C38" s="2" t="s">
        <v>18</v>
      </c>
      <c r="K38" s="7"/>
    </row>
    <row r="40" ht="18.75">
      <c r="A40" s="2" t="s">
        <v>22</v>
      </c>
    </row>
    <row r="41" spans="1:11" ht="18.75">
      <c r="A41" s="2" t="s">
        <v>23</v>
      </c>
      <c r="B41" s="7">
        <f>D9-B38</f>
        <v>5.6068542294548305</v>
      </c>
      <c r="C41" s="2" t="s">
        <v>18</v>
      </c>
      <c r="K41" s="7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5" ht="18.75">
      <c r="B55" s="3"/>
    </row>
    <row r="56" ht="18.75">
      <c r="B56" s="3"/>
    </row>
    <row r="57" ht="18.75">
      <c r="B57" s="3"/>
    </row>
    <row r="58" ht="18.75">
      <c r="B58" s="4"/>
    </row>
    <row r="59" ht="18.75">
      <c r="B59" s="3"/>
    </row>
    <row r="60" ht="18.75">
      <c r="B60" s="3"/>
    </row>
    <row r="61" ht="18.75">
      <c r="B61" s="3"/>
    </row>
    <row r="62" ht="18.75">
      <c r="B62" s="3"/>
    </row>
    <row r="63" ht="18.75">
      <c r="B63" s="4"/>
    </row>
    <row r="72" ht="18.75">
      <c r="B72" s="5"/>
    </row>
    <row r="75" spans="2:3" ht="18.75">
      <c r="B75" s="4"/>
      <c r="C75" s="6"/>
    </row>
    <row r="76" spans="2:3" ht="18.75">
      <c r="B76" s="4"/>
      <c r="C76" s="6"/>
    </row>
    <row r="77" spans="2:3" ht="18.75">
      <c r="B77" s="4"/>
      <c r="C77" s="6"/>
    </row>
    <row r="78" ht="18.75">
      <c r="B78" s="7"/>
    </row>
    <row r="80" spans="2:3" ht="18.75">
      <c r="B80" s="4"/>
      <c r="C80" s="6"/>
    </row>
    <row r="81" spans="2:4" ht="18.75">
      <c r="B81" s="8"/>
      <c r="D81" s="6"/>
    </row>
    <row r="84" ht="18.75">
      <c r="B84" s="7"/>
    </row>
    <row r="87" ht="18.75">
      <c r="B87" s="7"/>
    </row>
    <row r="90" ht="18.75">
      <c r="B90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admin</cp:lastModifiedBy>
  <cp:lastPrinted>2022-01-07T20:37:09Z</cp:lastPrinted>
  <dcterms:created xsi:type="dcterms:W3CDTF">2012-12-09T13:58:18Z</dcterms:created>
  <dcterms:modified xsi:type="dcterms:W3CDTF">2022-01-07T20:37:15Z</dcterms:modified>
  <cp:category/>
  <cp:version/>
  <cp:contentType/>
  <cp:contentStatus/>
</cp:coreProperties>
</file>